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99" windowWidth="15242" windowHeight="6535"/>
  </bookViews>
  <sheets>
    <sheet name="1.sz.tábla" sheetId="1" r:id="rId1"/>
    <sheet name="2.sz.tábla" sheetId="2" r:id="rId2"/>
    <sheet name="3.sz.tábla" sheetId="3" r:id="rId3"/>
    <sheet name="4.sz.tábla" sheetId="4" r:id="rId4"/>
    <sheet name="5.sz.tábla" sheetId="5" r:id="rId5"/>
    <sheet name="6.sz.tábla" sheetId="6" r:id="rId6"/>
    <sheet name="7.sz.tábla" sheetId="7" r:id="rId7"/>
    <sheet name="8.sz.tábla" sheetId="8" r:id="rId8"/>
    <sheet name="9.sz.tábla" sheetId="10" r:id="rId9"/>
    <sheet name="10.sz.tábla" sheetId="11" r:id="rId10"/>
    <sheet name="11.sz.tábla" sheetId="12" r:id="rId11"/>
    <sheet name="12.sz.tábla" sheetId="13" r:id="rId12"/>
    <sheet name="13.sz.tábla" sheetId="14" r:id="rId13"/>
    <sheet name="14.sz.tábla" sheetId="15" r:id="rId14"/>
    <sheet name="15.sz.tábla" sheetId="16" r:id="rId15"/>
    <sheet name="15.a.sz.tábla" sheetId="17" r:id="rId16"/>
    <sheet name="15.b.sz.tábla" sheetId="18" r:id="rId17"/>
    <sheet name="16.tábla" sheetId="19" r:id="rId18"/>
    <sheet name="17.tábla" sheetId="20" r:id="rId19"/>
    <sheet name="18.sz.tábla" sheetId="21" r:id="rId20"/>
    <sheet name="19.sz.tábla" sheetId="22" r:id="rId21"/>
    <sheet name="20. tábla" sheetId="23" r:id="rId22"/>
    <sheet name="21.sz.tábla" sheetId="24" r:id="rId23"/>
  </sheets>
  <externalReferences>
    <externalReference r:id="rId24"/>
  </externalReferences>
  <definedNames>
    <definedName name="_xlnm.Print_Area" localSheetId="12">'13.sz.tábla'!$A$1:$E$23</definedName>
    <definedName name="_xlnm.Print_Area" localSheetId="15">'15.a.sz.tábla'!$A$2:$G$81</definedName>
    <definedName name="_xlnm.Print_Area" localSheetId="19">'18.sz.tábla'!$A$5:$C$15</definedName>
    <definedName name="_xlnm.Print_Area" localSheetId="3">'4.sz.tábla'!$A$4:$E$36</definedName>
    <definedName name="_xlnm.Print_Area" localSheetId="4">'5.sz.tábla'!$A$3:$E$76</definedName>
  </definedNames>
  <calcPr calcId="145621"/>
</workbook>
</file>

<file path=xl/calcChain.xml><?xml version="1.0" encoding="utf-8"?>
<calcChain xmlns="http://schemas.openxmlformats.org/spreadsheetml/2006/main">
  <c r="D8" i="23" l="1"/>
  <c r="E8" i="23"/>
  <c r="F8" i="23"/>
  <c r="G8" i="23"/>
  <c r="H8" i="23"/>
  <c r="I8" i="23"/>
  <c r="C8" i="23"/>
  <c r="G32" i="17" l="1"/>
  <c r="F8" i="16"/>
  <c r="F22" i="17"/>
  <c r="C68" i="1"/>
  <c r="D47" i="20" l="1"/>
  <c r="D48" i="20" s="1"/>
  <c r="C47" i="20"/>
  <c r="C48" i="20" s="1"/>
  <c r="F16" i="22" l="1"/>
  <c r="F13" i="22"/>
  <c r="F12" i="22"/>
  <c r="F11" i="22"/>
  <c r="F10" i="22"/>
  <c r="F7" i="22"/>
  <c r="F6" i="22"/>
  <c r="F4" i="22"/>
  <c r="F45" i="1" l="1"/>
  <c r="F46" i="1"/>
  <c r="F48" i="1"/>
  <c r="F49" i="1"/>
  <c r="F52" i="1"/>
  <c r="F53" i="1"/>
  <c r="F55" i="1"/>
  <c r="F57" i="1"/>
  <c r="F58" i="1"/>
  <c r="F60" i="1"/>
  <c r="F61" i="1"/>
  <c r="F64" i="1"/>
  <c r="F65" i="1"/>
  <c r="F42" i="1"/>
  <c r="F8" i="1"/>
  <c r="F9" i="1"/>
  <c r="F11" i="1"/>
  <c r="F12" i="1"/>
  <c r="F15" i="1"/>
  <c r="F18" i="1"/>
  <c r="F20" i="1"/>
  <c r="F24" i="1"/>
  <c r="F25" i="1"/>
  <c r="F26" i="1"/>
  <c r="F32" i="1"/>
  <c r="F35" i="1"/>
  <c r="F7" i="1"/>
  <c r="F6" i="2"/>
  <c r="F7" i="2"/>
  <c r="F9" i="2"/>
  <c r="F11" i="2"/>
  <c r="F12" i="2"/>
  <c r="F13" i="2"/>
  <c r="F14" i="2"/>
  <c r="F16" i="2"/>
  <c r="F17" i="2"/>
  <c r="F18" i="2"/>
  <c r="F20" i="2"/>
  <c r="F21" i="2"/>
  <c r="F22" i="2"/>
  <c r="F24" i="2"/>
  <c r="F25" i="2"/>
  <c r="F28" i="2"/>
  <c r="F5" i="2"/>
  <c r="C72" i="17" l="1"/>
  <c r="E22" i="17"/>
  <c r="E21" i="17"/>
  <c r="F21" i="17"/>
  <c r="D21" i="17"/>
  <c r="C21" i="17"/>
  <c r="E18" i="17"/>
  <c r="E17" i="17"/>
  <c r="E15" i="17"/>
  <c r="B8" i="16"/>
  <c r="B7" i="16"/>
  <c r="B6" i="16"/>
  <c r="F6" i="16"/>
  <c r="F18" i="17" s="1"/>
  <c r="F7" i="16"/>
  <c r="F17" i="17" s="1"/>
  <c r="F15" i="17"/>
  <c r="D32" i="4" l="1"/>
  <c r="E15" i="22" l="1"/>
  <c r="F15" i="22" s="1"/>
  <c r="F17" i="22" s="1"/>
  <c r="D8" i="22"/>
  <c r="E8" i="22"/>
  <c r="C8" i="22"/>
  <c r="E9" i="22"/>
  <c r="E17" i="22" s="1"/>
  <c r="D5" i="22"/>
  <c r="C5" i="22"/>
  <c r="C9" i="21"/>
  <c r="F14" i="19"/>
  <c r="F15" i="19" s="1"/>
  <c r="G14" i="19"/>
  <c r="H14" i="19"/>
  <c r="H15" i="19" s="1"/>
  <c r="I14" i="19"/>
  <c r="I15" i="19"/>
  <c r="G15" i="19"/>
  <c r="H10" i="19"/>
  <c r="I10" i="19"/>
  <c r="I8" i="19"/>
  <c r="I11" i="19" s="1"/>
  <c r="G10" i="19"/>
  <c r="D8" i="19"/>
  <c r="E8" i="19"/>
  <c r="E11" i="19" s="1"/>
  <c r="G8" i="19"/>
  <c r="G11" i="19" s="1"/>
  <c r="G16" i="19" s="1"/>
  <c r="E14" i="19"/>
  <c r="E15" i="19" s="1"/>
  <c r="F8" i="19"/>
  <c r="F11" i="19" s="1"/>
  <c r="H8" i="19"/>
  <c r="H11" i="19" s="1"/>
  <c r="C11" i="19"/>
  <c r="C16" i="19" s="1"/>
  <c r="C8" i="19"/>
  <c r="D15" i="19"/>
  <c r="D14" i="19"/>
  <c r="D10" i="19"/>
  <c r="E20" i="18"/>
  <c r="D50" i="17"/>
  <c r="D10" i="3"/>
  <c r="C10" i="3"/>
  <c r="D7" i="3"/>
  <c r="D11" i="3" s="1"/>
  <c r="D12" i="3" s="1"/>
  <c r="D14" i="3" s="1"/>
  <c r="C7" i="3"/>
  <c r="D32" i="2"/>
  <c r="E32" i="2"/>
  <c r="C32" i="2"/>
  <c r="D29" i="2"/>
  <c r="D33" i="2" s="1"/>
  <c r="E29" i="2"/>
  <c r="C29" i="2"/>
  <c r="C33" i="2" s="1"/>
  <c r="D23" i="2"/>
  <c r="E23" i="2"/>
  <c r="C23" i="2"/>
  <c r="D19" i="2"/>
  <c r="E19" i="2"/>
  <c r="C19" i="2"/>
  <c r="E15" i="2"/>
  <c r="D15" i="2"/>
  <c r="C15" i="2"/>
  <c r="D10" i="2"/>
  <c r="E10" i="2"/>
  <c r="C10" i="2"/>
  <c r="D8" i="2"/>
  <c r="D26" i="2" s="1"/>
  <c r="D34" i="2" s="1"/>
  <c r="E8" i="2"/>
  <c r="C8" i="2"/>
  <c r="C26" i="2" s="1"/>
  <c r="C34" i="2" s="1"/>
  <c r="D66" i="1"/>
  <c r="E66" i="1"/>
  <c r="F66" i="1" s="1"/>
  <c r="C66" i="1"/>
  <c r="D62" i="1"/>
  <c r="E62" i="1"/>
  <c r="C62" i="1"/>
  <c r="D59" i="1"/>
  <c r="E59" i="1"/>
  <c r="C59" i="1"/>
  <c r="D54" i="1"/>
  <c r="D63" i="1" s="1"/>
  <c r="E54" i="1"/>
  <c r="C54" i="1"/>
  <c r="D47" i="1"/>
  <c r="D50" i="1" s="1"/>
  <c r="D67" i="1" s="1"/>
  <c r="E47" i="1"/>
  <c r="C47" i="1"/>
  <c r="C50" i="1" s="1"/>
  <c r="D43" i="1"/>
  <c r="E43" i="1"/>
  <c r="F43" i="1" s="1"/>
  <c r="C43" i="1"/>
  <c r="D39" i="1"/>
  <c r="D40" i="1" s="1"/>
  <c r="E39" i="1"/>
  <c r="E40" i="1" s="1"/>
  <c r="C39" i="1"/>
  <c r="C40" i="1" s="1"/>
  <c r="D33" i="1"/>
  <c r="E33" i="1"/>
  <c r="F33" i="1" s="1"/>
  <c r="C33" i="1"/>
  <c r="D23" i="1"/>
  <c r="D31" i="1" s="1"/>
  <c r="D34" i="1" s="1"/>
  <c r="E23" i="1"/>
  <c r="C23" i="1"/>
  <c r="C31" i="1" s="1"/>
  <c r="C34" i="1" s="1"/>
  <c r="D21" i="1"/>
  <c r="E21" i="1"/>
  <c r="F21" i="1" s="1"/>
  <c r="C21" i="1"/>
  <c r="D19" i="1"/>
  <c r="D22" i="1" s="1"/>
  <c r="E19" i="1"/>
  <c r="C19" i="1"/>
  <c r="C22" i="1" s="1"/>
  <c r="D16" i="1"/>
  <c r="D17" i="1" s="1"/>
  <c r="E16" i="1"/>
  <c r="C16" i="1"/>
  <c r="C17" i="1" s="1"/>
  <c r="D13" i="1"/>
  <c r="E13" i="1"/>
  <c r="F13" i="1" s="1"/>
  <c r="C13" i="1"/>
  <c r="D10" i="1"/>
  <c r="D14" i="1" s="1"/>
  <c r="E10" i="1"/>
  <c r="C10" i="1"/>
  <c r="C14" i="1" s="1"/>
  <c r="D6" i="1"/>
  <c r="E6" i="1"/>
  <c r="E14" i="1" s="1"/>
  <c r="F14" i="1" s="1"/>
  <c r="C6" i="1"/>
  <c r="C44" i="1" l="1"/>
  <c r="E63" i="1"/>
  <c r="F59" i="1"/>
  <c r="E26" i="2"/>
  <c r="F10" i="2"/>
  <c r="F15" i="2"/>
  <c r="F19" i="2"/>
  <c r="E33" i="2"/>
  <c r="F33" i="2" s="1"/>
  <c r="F29" i="2"/>
  <c r="F10" i="1"/>
  <c r="F16" i="1"/>
  <c r="E22" i="1"/>
  <c r="F22" i="1" s="1"/>
  <c r="F19" i="1"/>
  <c r="E31" i="1"/>
  <c r="F23" i="1"/>
  <c r="F47" i="1"/>
  <c r="E50" i="1"/>
  <c r="F54" i="1"/>
  <c r="F62" i="1"/>
  <c r="F8" i="2"/>
  <c r="F23" i="2"/>
  <c r="D44" i="1"/>
  <c r="E17" i="1"/>
  <c r="F17" i="1" s="1"/>
  <c r="D11" i="19"/>
  <c r="D16" i="19" s="1"/>
  <c r="F16" i="19"/>
  <c r="C63" i="1"/>
  <c r="C67" i="1" s="1"/>
  <c r="E16" i="19"/>
  <c r="C9" i="22"/>
  <c r="C17" i="22" s="1"/>
  <c r="D9" i="22"/>
  <c r="D17" i="22" s="1"/>
  <c r="H16" i="19"/>
  <c r="I16" i="19"/>
  <c r="H13" i="11"/>
  <c r="I13" i="11"/>
  <c r="G13" i="11"/>
  <c r="C31" i="10"/>
  <c r="D31" i="10"/>
  <c r="C22" i="10"/>
  <c r="D22" i="10"/>
  <c r="B22" i="10"/>
  <c r="H11" i="10"/>
  <c r="I11" i="10"/>
  <c r="I41" i="11" s="1"/>
  <c r="G11" i="10"/>
  <c r="H10" i="10"/>
  <c r="H11" i="11" s="1"/>
  <c r="I10" i="10"/>
  <c r="I11" i="11" s="1"/>
  <c r="G10" i="10"/>
  <c r="G11" i="11" s="1"/>
  <c r="G9" i="10"/>
  <c r="G10" i="11" s="1"/>
  <c r="H5" i="10"/>
  <c r="H6" i="11" s="1"/>
  <c r="I5" i="10"/>
  <c r="I6" i="11" s="1"/>
  <c r="G5" i="10"/>
  <c r="G6" i="11" s="1"/>
  <c r="H4" i="10"/>
  <c r="H5" i="11" s="1"/>
  <c r="I4" i="10"/>
  <c r="I5" i="11" s="1"/>
  <c r="G4" i="10"/>
  <c r="G5" i="11" s="1"/>
  <c r="C17" i="10"/>
  <c r="D17" i="10"/>
  <c r="B17" i="10"/>
  <c r="C34" i="4"/>
  <c r="H22" i="10" s="1"/>
  <c r="D34" i="4"/>
  <c r="I22" i="10" s="1"/>
  <c r="B34" i="4"/>
  <c r="G22" i="10" s="1"/>
  <c r="C31" i="8"/>
  <c r="C27" i="4"/>
  <c r="H13" i="10" s="1"/>
  <c r="H14" i="11" s="1"/>
  <c r="D27" i="4"/>
  <c r="I13" i="10" s="1"/>
  <c r="I14" i="11" s="1"/>
  <c r="B27" i="4"/>
  <c r="G13" i="10" s="1"/>
  <c r="G14" i="11" s="1"/>
  <c r="B25" i="4"/>
  <c r="G32" i="10" s="1"/>
  <c r="D56" i="5"/>
  <c r="D10" i="4" s="1"/>
  <c r="D7" i="10" s="1"/>
  <c r="D8" i="11" s="1"/>
  <c r="C56" i="5"/>
  <c r="C10" i="4" s="1"/>
  <c r="C7" i="10" s="1"/>
  <c r="C8" i="11" s="1"/>
  <c r="C25" i="4" l="1"/>
  <c r="H32" i="10" s="1"/>
  <c r="H53" i="11" s="1"/>
  <c r="E34" i="1"/>
  <c r="F34" i="1" s="1"/>
  <c r="F31" i="1"/>
  <c r="E34" i="2"/>
  <c r="F34" i="2" s="1"/>
  <c r="F26" i="2"/>
  <c r="F63" i="1"/>
  <c r="E67" i="1"/>
  <c r="F67" i="1" s="1"/>
  <c r="F50" i="1"/>
  <c r="I12" i="11"/>
  <c r="E44" i="1"/>
  <c r="G41" i="11"/>
  <c r="G12" i="11" s="1"/>
  <c r="G9" i="11" s="1"/>
  <c r="H41" i="11"/>
  <c r="H12" i="11" s="1"/>
  <c r="F44" i="1" l="1"/>
  <c r="E68" i="1"/>
  <c r="E48" i="5"/>
  <c r="C28" i="5"/>
  <c r="E19" i="5"/>
  <c r="E29" i="8" l="1"/>
  <c r="C24" i="8"/>
  <c r="D24" i="8"/>
  <c r="D24" i="4" s="1"/>
  <c r="I31" i="10" s="1"/>
  <c r="B24" i="8"/>
  <c r="E22" i="8"/>
  <c r="E21" i="8"/>
  <c r="E20" i="8"/>
  <c r="E19" i="8"/>
  <c r="E18" i="8"/>
  <c r="E17" i="8"/>
  <c r="E16" i="8"/>
  <c r="C15" i="8"/>
  <c r="D15" i="8"/>
  <c r="B15" i="8"/>
  <c r="C13" i="8"/>
  <c r="D13" i="8"/>
  <c r="B13" i="8"/>
  <c r="D6" i="8"/>
  <c r="B6" i="8"/>
  <c r="C6" i="8"/>
  <c r="C4" i="8"/>
  <c r="D4" i="8"/>
  <c r="B4" i="8"/>
  <c r="E5" i="8"/>
  <c r="C9" i="7"/>
  <c r="E16" i="6"/>
  <c r="B24" i="4" l="1"/>
  <c r="G31" i="10" s="1"/>
  <c r="G21" i="11" s="1"/>
  <c r="C24" i="4"/>
  <c r="H31" i="10" s="1"/>
  <c r="H21" i="11" s="1"/>
  <c r="C3" i="8"/>
  <c r="C23" i="4" s="1"/>
  <c r="H29" i="10" s="1"/>
  <c r="H19" i="11" s="1"/>
  <c r="B3" i="8"/>
  <c r="B23" i="4" s="1"/>
  <c r="G29" i="10" s="1"/>
  <c r="G19" i="11" s="1"/>
  <c r="E15" i="8"/>
  <c r="D3" i="8"/>
  <c r="D23" i="4" s="1"/>
  <c r="I29" i="10" s="1"/>
  <c r="C33" i="8" l="1"/>
  <c r="B33" i="8"/>
  <c r="E34" i="6"/>
  <c r="E6" i="3" l="1"/>
  <c r="E8" i="3"/>
  <c r="E9" i="3"/>
  <c r="E13" i="3"/>
  <c r="E5" i="3"/>
  <c r="E10" i="3" l="1"/>
  <c r="E7" i="3"/>
  <c r="G60" i="17"/>
  <c r="G66" i="17"/>
  <c r="C14" i="21"/>
  <c r="C25" i="20"/>
  <c r="C14" i="20"/>
  <c r="C10" i="20"/>
  <c r="G16" i="18"/>
  <c r="G19" i="18"/>
  <c r="G17" i="18"/>
  <c r="G15" i="18"/>
  <c r="F14" i="18"/>
  <c r="D14" i="18"/>
  <c r="G13" i="18"/>
  <c r="G11" i="18"/>
  <c r="G10" i="18"/>
  <c r="G8" i="18"/>
  <c r="F7" i="18"/>
  <c r="F20" i="18" s="1"/>
  <c r="D7" i="18"/>
  <c r="F50" i="17"/>
  <c r="C45" i="17"/>
  <c r="C26" i="20" l="1"/>
  <c r="C29" i="20" s="1"/>
  <c r="C17" i="21"/>
  <c r="C19" i="21"/>
  <c r="C11" i="3"/>
  <c r="D20" i="18"/>
  <c r="G7" i="18"/>
  <c r="G14" i="18"/>
  <c r="D14" i="17"/>
  <c r="F14" i="17"/>
  <c r="F64" i="17"/>
  <c r="D64" i="17"/>
  <c r="G64" i="17" s="1"/>
  <c r="G58" i="17"/>
  <c r="F57" i="17"/>
  <c r="E57" i="17"/>
  <c r="D57" i="17"/>
  <c r="G55" i="17"/>
  <c r="G54" i="17"/>
  <c r="G50" i="17"/>
  <c r="F47" i="17"/>
  <c r="F45" i="17" s="1"/>
  <c r="D45" i="17"/>
  <c r="G31" i="17"/>
  <c r="F30" i="17"/>
  <c r="D30" i="17"/>
  <c r="G27" i="17"/>
  <c r="F24" i="17"/>
  <c r="E24" i="17"/>
  <c r="D24" i="17"/>
  <c r="C24" i="17"/>
  <c r="G22" i="17"/>
  <c r="G21" i="17"/>
  <c r="F19" i="17"/>
  <c r="E19" i="17"/>
  <c r="D19" i="17"/>
  <c r="C19" i="17"/>
  <c r="G18" i="17"/>
  <c r="G17" i="17"/>
  <c r="G15" i="17"/>
  <c r="E14" i="17"/>
  <c r="C14" i="17"/>
  <c r="F9" i="17"/>
  <c r="E9" i="17"/>
  <c r="D9" i="17"/>
  <c r="C9" i="17"/>
  <c r="F10" i="16"/>
  <c r="B10" i="16"/>
  <c r="D12" i="15"/>
  <c r="C12" i="15"/>
  <c r="G45" i="17" l="1"/>
  <c r="G20" i="18"/>
  <c r="C12" i="3"/>
  <c r="E11" i="3"/>
  <c r="E13" i="17"/>
  <c r="G57" i="17"/>
  <c r="G30" i="17"/>
  <c r="G24" i="17"/>
  <c r="G19" i="17"/>
  <c r="D13" i="17"/>
  <c r="D8" i="17" s="1"/>
  <c r="D68" i="17" s="1"/>
  <c r="C13" i="17"/>
  <c r="C8" i="17" s="1"/>
  <c r="C68" i="17" s="1"/>
  <c r="G14" i="17"/>
  <c r="E8" i="17"/>
  <c r="E68" i="17" s="1"/>
  <c r="F13" i="17"/>
  <c r="D10" i="16"/>
  <c r="D8" i="16"/>
  <c r="D7" i="16"/>
  <c r="G14" i="15"/>
  <c r="G15" i="15" s="1"/>
  <c r="F14" i="15"/>
  <c r="F15" i="15" s="1"/>
  <c r="E14" i="15"/>
  <c r="E15" i="15" s="1"/>
  <c r="F20" i="14"/>
  <c r="D20" i="14" s="1"/>
  <c r="F19" i="14"/>
  <c r="D19" i="14" s="1"/>
  <c r="F17" i="14"/>
  <c r="D17" i="14" s="1"/>
  <c r="F16" i="14"/>
  <c r="D16" i="14" s="1"/>
  <c r="F15" i="14"/>
  <c r="D15" i="14" s="1"/>
  <c r="F14" i="14"/>
  <c r="D18" i="14"/>
  <c r="D14" i="14"/>
  <c r="E13" i="14"/>
  <c r="E23" i="14" s="1"/>
  <c r="C14" i="3" l="1"/>
  <c r="E14" i="3" s="1"/>
  <c r="E12" i="3"/>
  <c r="F8" i="17"/>
  <c r="G13" i="17"/>
  <c r="F13" i="14"/>
  <c r="D13" i="14"/>
  <c r="D23" i="14" s="1"/>
  <c r="H21" i="13"/>
  <c r="G21" i="13"/>
  <c r="F21" i="13"/>
  <c r="E21" i="13"/>
  <c r="H19" i="13"/>
  <c r="G19" i="13"/>
  <c r="F19" i="13"/>
  <c r="E19" i="13"/>
  <c r="H17" i="13"/>
  <c r="H22" i="13" s="1"/>
  <c r="H39" i="13" s="1"/>
  <c r="G17" i="13"/>
  <c r="G22" i="13" s="1"/>
  <c r="G39" i="13" s="1"/>
  <c r="F17" i="13"/>
  <c r="F22" i="13" s="1"/>
  <c r="F39" i="13" s="1"/>
  <c r="E17" i="13"/>
  <c r="E22" i="13" s="1"/>
  <c r="E39" i="13" s="1"/>
  <c r="K31" i="12"/>
  <c r="L31" i="12" s="1"/>
  <c r="L30" i="12" s="1"/>
  <c r="J30" i="12"/>
  <c r="I30" i="12"/>
  <c r="I33" i="12" s="1"/>
  <c r="H30" i="12"/>
  <c r="G30" i="12"/>
  <c r="F30" i="12"/>
  <c r="E30" i="12"/>
  <c r="D30" i="12"/>
  <c r="J29" i="12"/>
  <c r="H29" i="12"/>
  <c r="G29" i="12"/>
  <c r="F29" i="12"/>
  <c r="E29" i="12"/>
  <c r="D29" i="12"/>
  <c r="K28" i="12"/>
  <c r="L28" i="12" s="1"/>
  <c r="L29" i="12" s="1"/>
  <c r="J27" i="12"/>
  <c r="J13" i="12" s="1"/>
  <c r="H27" i="12"/>
  <c r="G27" i="12"/>
  <c r="F27" i="12"/>
  <c r="E27" i="12"/>
  <c r="D27" i="12"/>
  <c r="K26" i="12"/>
  <c r="L26" i="12" s="1"/>
  <c r="L27" i="12" s="1"/>
  <c r="J25" i="12"/>
  <c r="I25" i="12"/>
  <c r="H25" i="12"/>
  <c r="G25" i="12"/>
  <c r="F25" i="12"/>
  <c r="E25" i="12"/>
  <c r="D25" i="12"/>
  <c r="K20" i="12"/>
  <c r="K25" i="12" s="1"/>
  <c r="J19" i="12"/>
  <c r="I19" i="12"/>
  <c r="H19" i="12"/>
  <c r="G19" i="12"/>
  <c r="F19" i="12"/>
  <c r="E19" i="12"/>
  <c r="E13" i="12" s="1"/>
  <c r="D19" i="12"/>
  <c r="K14" i="12"/>
  <c r="K19" i="12" s="1"/>
  <c r="G13" i="12"/>
  <c r="J35" i="11"/>
  <c r="J40" i="11"/>
  <c r="J41" i="11"/>
  <c r="J48" i="11"/>
  <c r="J34" i="11"/>
  <c r="I44" i="11"/>
  <c r="I46" i="11" s="1"/>
  <c r="J87" i="11"/>
  <c r="G87" i="11"/>
  <c r="E84" i="11"/>
  <c r="E87" i="11" s="1"/>
  <c r="B84" i="11"/>
  <c r="B87" i="11" s="1"/>
  <c r="J76" i="11"/>
  <c r="J78" i="11" s="1"/>
  <c r="G76" i="11"/>
  <c r="G78" i="11" s="1"/>
  <c r="E76" i="11"/>
  <c r="E78" i="11" s="1"/>
  <c r="B76" i="11"/>
  <c r="B78" i="11" s="1"/>
  <c r="H56" i="11"/>
  <c r="H58" i="11" s="1"/>
  <c r="G56" i="11"/>
  <c r="G58" i="11" s="1"/>
  <c r="H44" i="11"/>
  <c r="G44" i="11"/>
  <c r="G46" i="11" s="1"/>
  <c r="E44" i="11"/>
  <c r="E46" i="11" s="1"/>
  <c r="B44" i="11"/>
  <c r="B46" i="11" s="1"/>
  <c r="H22" i="11"/>
  <c r="G22" i="11"/>
  <c r="C21" i="11"/>
  <c r="B21" i="11"/>
  <c r="C20" i="11"/>
  <c r="B20" i="11"/>
  <c r="G26" i="11"/>
  <c r="G28" i="11" s="1"/>
  <c r="B19" i="11"/>
  <c r="B26" i="11" s="1"/>
  <c r="B28" i="11" s="1"/>
  <c r="H16" i="10"/>
  <c r="I16" i="10"/>
  <c r="J22" i="10"/>
  <c r="G20" i="10"/>
  <c r="G16" i="10" s="1"/>
  <c r="I39" i="10"/>
  <c r="D42" i="10"/>
  <c r="D59" i="10" s="1"/>
  <c r="D39" i="10"/>
  <c r="D20" i="10"/>
  <c r="C42" i="10"/>
  <c r="C59" i="10" s="1"/>
  <c r="B42" i="10"/>
  <c r="B59" i="10" s="1"/>
  <c r="H39" i="10"/>
  <c r="G39" i="10"/>
  <c r="C39" i="10"/>
  <c r="B39" i="10"/>
  <c r="B56" i="10" s="1"/>
  <c r="G37" i="10"/>
  <c r="C18" i="10"/>
  <c r="B18" i="10"/>
  <c r="B58" i="10" s="1"/>
  <c r="B57" i="10" s="1"/>
  <c r="C16" i="10"/>
  <c r="C55" i="10" s="1"/>
  <c r="B16" i="10"/>
  <c r="B55" i="10" s="1"/>
  <c r="B54" i="10" s="1"/>
  <c r="J13" i="10"/>
  <c r="D13" i="12" l="1"/>
  <c r="F13" i="12"/>
  <c r="H13" i="12"/>
  <c r="K30" i="12"/>
  <c r="I16" i="11"/>
  <c r="J16" i="10"/>
  <c r="H55" i="10"/>
  <c r="H54" i="10" s="1"/>
  <c r="H16" i="11"/>
  <c r="E33" i="12"/>
  <c r="G33" i="12"/>
  <c r="G55" i="10"/>
  <c r="G54" i="10" s="1"/>
  <c r="G16" i="11"/>
  <c r="D33" i="12"/>
  <c r="F33" i="12"/>
  <c r="H33" i="12"/>
  <c r="J33" i="12"/>
  <c r="G8" i="17"/>
  <c r="F68" i="17"/>
  <c r="G68" i="17" s="1"/>
  <c r="L20" i="12"/>
  <c r="L25" i="12" s="1"/>
  <c r="K27" i="12"/>
  <c r="K29" i="12"/>
  <c r="L14" i="12"/>
  <c r="L19" i="12" s="1"/>
  <c r="J14" i="11"/>
  <c r="J6" i="11"/>
  <c r="J16" i="11"/>
  <c r="J5" i="11"/>
  <c r="J11" i="11"/>
  <c r="J44" i="11"/>
  <c r="H26" i="11"/>
  <c r="H28" i="11" s="1"/>
  <c r="H46" i="11"/>
  <c r="J46" i="11" s="1"/>
  <c r="J4" i="10"/>
  <c r="E22" i="10"/>
  <c r="J5" i="10"/>
  <c r="J10" i="10"/>
  <c r="D18" i="10"/>
  <c r="E18" i="10" s="1"/>
  <c r="G51" i="10"/>
  <c r="G45" i="10"/>
  <c r="C54" i="10"/>
  <c r="H37" i="10"/>
  <c r="C58" i="10"/>
  <c r="L13" i="12" l="1"/>
  <c r="L33" i="12" s="1"/>
  <c r="K13" i="12"/>
  <c r="K33" i="12" s="1"/>
  <c r="D58" i="10"/>
  <c r="E58" i="10" s="1"/>
  <c r="I55" i="10"/>
  <c r="J55" i="10" s="1"/>
  <c r="H51" i="10"/>
  <c r="H45" i="10"/>
  <c r="C57" i="10"/>
  <c r="I54" i="10" l="1"/>
  <c r="J54" i="10" s="1"/>
  <c r="D57" i="10"/>
  <c r="E57" i="10" s="1"/>
  <c r="E28" i="4" l="1"/>
  <c r="E7" i="5"/>
  <c r="E9" i="5"/>
  <c r="E10" i="5"/>
  <c r="E11" i="5"/>
  <c r="E17" i="5"/>
  <c r="E26" i="5"/>
  <c r="E29" i="5"/>
  <c r="E30" i="5"/>
  <c r="E33" i="5"/>
  <c r="E34" i="5"/>
  <c r="E36" i="5"/>
  <c r="E39" i="5"/>
  <c r="E42" i="5"/>
  <c r="E44" i="5"/>
  <c r="E45" i="5"/>
  <c r="E47" i="5"/>
  <c r="E49" i="5"/>
  <c r="E67" i="5"/>
  <c r="E72" i="5"/>
  <c r="D69" i="5"/>
  <c r="D66" i="5"/>
  <c r="D14" i="4" s="1"/>
  <c r="D51" i="5"/>
  <c r="D9" i="4" s="1"/>
  <c r="D30" i="10" s="1"/>
  <c r="D35" i="5"/>
  <c r="D32" i="5"/>
  <c r="D28" i="5"/>
  <c r="E28" i="5" s="1"/>
  <c r="D6" i="5"/>
  <c r="D21" i="5"/>
  <c r="D6" i="4" s="1"/>
  <c r="D29" i="10" s="1"/>
  <c r="E9" i="6"/>
  <c r="E10" i="6"/>
  <c r="E11" i="6"/>
  <c r="E12" i="6"/>
  <c r="E13" i="6"/>
  <c r="E14" i="6"/>
  <c r="E15" i="6"/>
  <c r="E17" i="6"/>
  <c r="E18" i="6"/>
  <c r="E20" i="6"/>
  <c r="E21" i="6"/>
  <c r="E24" i="6"/>
  <c r="E26" i="6"/>
  <c r="E8" i="6"/>
  <c r="E6" i="6"/>
  <c r="E5" i="6"/>
  <c r="D29" i="6"/>
  <c r="I9" i="10" s="1"/>
  <c r="I10" i="11" s="1"/>
  <c r="I9" i="11" s="1"/>
  <c r="D25" i="6"/>
  <c r="I7" i="10" s="1"/>
  <c r="I8" i="11" s="1"/>
  <c r="D7" i="6"/>
  <c r="I6" i="10" s="1"/>
  <c r="I7" i="11" s="1"/>
  <c r="E4" i="7"/>
  <c r="E5" i="7"/>
  <c r="E7" i="7"/>
  <c r="E8" i="7"/>
  <c r="E10" i="7"/>
  <c r="E11" i="7"/>
  <c r="E13" i="7"/>
  <c r="E14" i="7"/>
  <c r="E16" i="7"/>
  <c r="D9" i="7"/>
  <c r="D3" i="7"/>
  <c r="E34" i="4"/>
  <c r="E7" i="8"/>
  <c r="E8" i="8"/>
  <c r="E9" i="8"/>
  <c r="E10" i="8"/>
  <c r="E11" i="8"/>
  <c r="E12" i="8"/>
  <c r="E14" i="8"/>
  <c r="E26" i="8"/>
  <c r="E27" i="8"/>
  <c r="E28" i="8"/>
  <c r="E32" i="8"/>
  <c r="E37" i="8"/>
  <c r="E4" i="8"/>
  <c r="D38" i="8"/>
  <c r="D31" i="8"/>
  <c r="D33" i="8" s="1"/>
  <c r="E33" i="8" s="1"/>
  <c r="C38" i="8"/>
  <c r="B38" i="8"/>
  <c r="B18" i="7"/>
  <c r="B9" i="7"/>
  <c r="C3" i="7"/>
  <c r="E3" i="7" s="1"/>
  <c r="B3" i="7"/>
  <c r="C29" i="6"/>
  <c r="H9" i="10" s="1"/>
  <c r="H10" i="11" s="1"/>
  <c r="H9" i="11" s="1"/>
  <c r="B27" i="6"/>
  <c r="G8" i="10" s="1"/>
  <c r="C25" i="6"/>
  <c r="H7" i="10" s="1"/>
  <c r="H8" i="11" s="1"/>
  <c r="B25" i="6"/>
  <c r="G7" i="10" s="1"/>
  <c r="G8" i="11" s="1"/>
  <c r="C7" i="6"/>
  <c r="H6" i="10" s="1"/>
  <c r="B7" i="6"/>
  <c r="G6" i="10" s="1"/>
  <c r="C69" i="5"/>
  <c r="C15" i="4" s="1"/>
  <c r="B69" i="5"/>
  <c r="B15" i="4" s="1"/>
  <c r="C66" i="5"/>
  <c r="C14" i="4" s="1"/>
  <c r="C16" i="4" s="1"/>
  <c r="C16" i="11" s="1"/>
  <c r="B66" i="5"/>
  <c r="B14" i="4" s="1"/>
  <c r="B60" i="5"/>
  <c r="B56" i="5"/>
  <c r="B10" i="4" s="1"/>
  <c r="B7" i="10" s="1"/>
  <c r="B8" i="11" s="1"/>
  <c r="C51" i="5"/>
  <c r="C9" i="4" s="1"/>
  <c r="C30" i="10" s="1"/>
  <c r="C49" i="11" s="1"/>
  <c r="C56" i="11" s="1"/>
  <c r="C58" i="11" s="1"/>
  <c r="B51" i="5"/>
  <c r="B9" i="4" s="1"/>
  <c r="B30" i="10" s="1"/>
  <c r="B49" i="11" s="1"/>
  <c r="B56" i="11" s="1"/>
  <c r="B58" i="11" s="1"/>
  <c r="C40" i="5"/>
  <c r="C8" i="4" s="1"/>
  <c r="C6" i="10" s="1"/>
  <c r="C7" i="11" s="1"/>
  <c r="B40" i="5"/>
  <c r="B8" i="4" s="1"/>
  <c r="B6" i="10" s="1"/>
  <c r="B7" i="11" s="1"/>
  <c r="C35" i="5"/>
  <c r="B35" i="5"/>
  <c r="C32" i="5"/>
  <c r="B32" i="5"/>
  <c r="B31" i="5" s="1"/>
  <c r="C31" i="5"/>
  <c r="B28" i="5"/>
  <c r="C27" i="5"/>
  <c r="C21" i="5"/>
  <c r="C6" i="4" s="1"/>
  <c r="C29" i="10" s="1"/>
  <c r="B21" i="5"/>
  <c r="B6" i="4" s="1"/>
  <c r="B29" i="10" s="1"/>
  <c r="C6" i="5"/>
  <c r="B6" i="5"/>
  <c r="B5" i="5" s="1"/>
  <c r="B5" i="4" s="1"/>
  <c r="B4" i="10" s="1"/>
  <c r="C35" i="4"/>
  <c r="E27" i="4"/>
  <c r="C22" i="4"/>
  <c r="B33" i="4"/>
  <c r="B31" i="4"/>
  <c r="B16" i="4"/>
  <c r="B16" i="11" s="1"/>
  <c r="B11" i="4"/>
  <c r="B31" i="10" s="1"/>
  <c r="B37" i="10" l="1"/>
  <c r="B5" i="11"/>
  <c r="G38" i="10"/>
  <c r="B51" i="10"/>
  <c r="B45" i="10"/>
  <c r="C8" i="15"/>
  <c r="C14" i="15" s="1"/>
  <c r="C15" i="15" s="1"/>
  <c r="C7" i="4"/>
  <c r="C5" i="10" s="1"/>
  <c r="C6" i="11" s="1"/>
  <c r="H7" i="11"/>
  <c r="H15" i="11" s="1"/>
  <c r="H17" i="11" s="1"/>
  <c r="H88" i="11" s="1"/>
  <c r="C19" i="11"/>
  <c r="C26" i="11" s="1"/>
  <c r="C28" i="11" s="1"/>
  <c r="C37" i="10"/>
  <c r="G7" i="11"/>
  <c r="G15" i="11" s="1"/>
  <c r="G17" i="11" s="1"/>
  <c r="G88" i="11" s="1"/>
  <c r="G14" i="10"/>
  <c r="D25" i="4"/>
  <c r="I32" i="10" s="1"/>
  <c r="I53" i="11" s="1"/>
  <c r="E32" i="5"/>
  <c r="D15" i="4"/>
  <c r="E15" i="4" s="1"/>
  <c r="B27" i="5"/>
  <c r="E69" i="5"/>
  <c r="E66" i="5"/>
  <c r="E35" i="5"/>
  <c r="D40" i="5"/>
  <c r="D8" i="4" s="1"/>
  <c r="D6" i="10" s="1"/>
  <c r="D7" i="11" s="1"/>
  <c r="E17" i="10"/>
  <c r="D73" i="5"/>
  <c r="E21" i="5"/>
  <c r="E6" i="5"/>
  <c r="C5" i="5"/>
  <c r="C5" i="4" s="1"/>
  <c r="E38" i="8"/>
  <c r="I21" i="11"/>
  <c r="J21" i="11" s="1"/>
  <c r="J31" i="10"/>
  <c r="E31" i="8"/>
  <c r="E24" i="8"/>
  <c r="E24" i="4"/>
  <c r="I19" i="11"/>
  <c r="J29" i="10"/>
  <c r="E23" i="4"/>
  <c r="E3" i="8"/>
  <c r="D35" i="4"/>
  <c r="E35" i="4" s="1"/>
  <c r="D22" i="7"/>
  <c r="E9" i="7"/>
  <c r="E25" i="6"/>
  <c r="J7" i="11"/>
  <c r="J6" i="10"/>
  <c r="E7" i="6"/>
  <c r="J11" i="10"/>
  <c r="D49" i="11"/>
  <c r="E14" i="4"/>
  <c r="D19" i="11"/>
  <c r="D37" i="10"/>
  <c r="E29" i="10"/>
  <c r="D16" i="10"/>
  <c r="E6" i="4"/>
  <c r="B38" i="6"/>
  <c r="B21" i="4" s="1"/>
  <c r="B20" i="4" s="1"/>
  <c r="B35" i="4"/>
  <c r="B22" i="4"/>
  <c r="E37" i="6"/>
  <c r="D31" i="5"/>
  <c r="D5" i="5"/>
  <c r="D5" i="4" s="1"/>
  <c r="D4" i="10" s="1"/>
  <c r="D5" i="11" s="1"/>
  <c r="D27" i="6"/>
  <c r="I8" i="10" s="1"/>
  <c r="C22" i="7"/>
  <c r="E22" i="7" s="1"/>
  <c r="B22" i="7"/>
  <c r="C27" i="6"/>
  <c r="B73" i="5"/>
  <c r="C73" i="5"/>
  <c r="B30" i="4"/>
  <c r="I37" i="10" l="1"/>
  <c r="I38" i="10" s="1"/>
  <c r="E25" i="4"/>
  <c r="J32" i="10"/>
  <c r="C38" i="6"/>
  <c r="C21" i="4" s="1"/>
  <c r="C20" i="4" s="1"/>
  <c r="C30" i="4" s="1"/>
  <c r="C36" i="4" s="1"/>
  <c r="H8" i="10"/>
  <c r="H14" i="10" s="1"/>
  <c r="B64" i="5"/>
  <c r="B74" i="5" s="1"/>
  <c r="B7" i="4"/>
  <c r="H38" i="10"/>
  <c r="C45" i="10"/>
  <c r="C51" i="10"/>
  <c r="B36" i="4"/>
  <c r="D16" i="4"/>
  <c r="E16" i="4" s="1"/>
  <c r="C4" i="10"/>
  <c r="C12" i="4"/>
  <c r="C17" i="4" s="1"/>
  <c r="J53" i="11"/>
  <c r="I56" i="11"/>
  <c r="G23" i="10"/>
  <c r="G50" i="10"/>
  <c r="G52" i="10" s="1"/>
  <c r="G60" i="10" s="1"/>
  <c r="D27" i="5"/>
  <c r="E31" i="5"/>
  <c r="E73" i="5"/>
  <c r="E40" i="5"/>
  <c r="E5" i="5"/>
  <c r="C64" i="5"/>
  <c r="C74" i="5" s="1"/>
  <c r="D22" i="4"/>
  <c r="E22" i="4" s="1"/>
  <c r="J19" i="11"/>
  <c r="I26" i="11"/>
  <c r="J8" i="11"/>
  <c r="J7" i="10"/>
  <c r="D55" i="10"/>
  <c r="E16" i="10"/>
  <c r="E19" i="11"/>
  <c r="D26" i="11"/>
  <c r="D51" i="10"/>
  <c r="E51" i="10" s="1"/>
  <c r="D45" i="10"/>
  <c r="E45" i="10" s="1"/>
  <c r="E37" i="10"/>
  <c r="D56" i="11"/>
  <c r="D58" i="11" s="1"/>
  <c r="E56" i="11"/>
  <c r="E58" i="11" s="1"/>
  <c r="E27" i="6"/>
  <c r="D38" i="6"/>
  <c r="D21" i="4" s="1"/>
  <c r="J37" i="10" l="1"/>
  <c r="I51" i="10"/>
  <c r="J51" i="10" s="1"/>
  <c r="I45" i="10"/>
  <c r="J45" i="10" s="1"/>
  <c r="D16" i="11"/>
  <c r="E16" i="11" s="1"/>
  <c r="J56" i="11"/>
  <c r="I58" i="11"/>
  <c r="J58" i="11" s="1"/>
  <c r="H23" i="10"/>
  <c r="H50" i="10"/>
  <c r="H52" i="10" s="1"/>
  <c r="H60" i="10" s="1"/>
  <c r="J8" i="10"/>
  <c r="D64" i="5"/>
  <c r="D74" i="5" s="1"/>
  <c r="D7" i="4"/>
  <c r="D5" i="10" s="1"/>
  <c r="D6" i="11" s="1"/>
  <c r="C5" i="11"/>
  <c r="C15" i="11" s="1"/>
  <c r="C17" i="11" s="1"/>
  <c r="C88" i="11" s="1"/>
  <c r="C14" i="10"/>
  <c r="B5" i="10"/>
  <c r="B12" i="4"/>
  <c r="B17" i="4" s="1"/>
  <c r="E74" i="5"/>
  <c r="E8" i="4"/>
  <c r="D8" i="15"/>
  <c r="D14" i="15" s="1"/>
  <c r="D15" i="15" s="1"/>
  <c r="E27" i="5"/>
  <c r="E64" i="5"/>
  <c r="D12" i="4"/>
  <c r="E5" i="4"/>
  <c r="I28" i="11"/>
  <c r="J28" i="11" s="1"/>
  <c r="J26" i="11"/>
  <c r="I14" i="10"/>
  <c r="I23" i="10" s="1"/>
  <c r="J23" i="10" s="1"/>
  <c r="J9" i="11"/>
  <c r="J14" i="10"/>
  <c r="D28" i="11"/>
  <c r="E28" i="11" s="1"/>
  <c r="E26" i="11"/>
  <c r="D54" i="10"/>
  <c r="E54" i="10" s="1"/>
  <c r="E55" i="10"/>
  <c r="E38" i="6"/>
  <c r="C50" i="10" l="1"/>
  <c r="C52" i="10" s="1"/>
  <c r="C23" i="10"/>
  <c r="B6" i="11"/>
  <c r="B15" i="11" s="1"/>
  <c r="B17" i="11" s="1"/>
  <c r="B88" i="11" s="1"/>
  <c r="B14" i="10"/>
  <c r="H15" i="10"/>
  <c r="I50" i="10"/>
  <c r="J50" i="10" s="1"/>
  <c r="E7" i="4"/>
  <c r="E7" i="11"/>
  <c r="E6" i="10"/>
  <c r="E4" i="10"/>
  <c r="D14" i="10"/>
  <c r="E12" i="4"/>
  <c r="D17" i="4"/>
  <c r="I15" i="11"/>
  <c r="E21" i="4"/>
  <c r="D20" i="4"/>
  <c r="B50" i="10" l="1"/>
  <c r="B52" i="10" s="1"/>
  <c r="B23" i="10"/>
  <c r="G15" i="10"/>
  <c r="I52" i="10"/>
  <c r="J52" i="10" s="1"/>
  <c r="E17" i="4"/>
  <c r="H53" i="10"/>
  <c r="C60" i="10"/>
  <c r="E6" i="11"/>
  <c r="E5" i="10"/>
  <c r="D50" i="10"/>
  <c r="E14" i="10"/>
  <c r="D15" i="10"/>
  <c r="D23" i="10"/>
  <c r="E23" i="10" s="1"/>
  <c r="E5" i="11"/>
  <c r="J15" i="11"/>
  <c r="I17" i="11"/>
  <c r="E20" i="4"/>
  <c r="D30" i="4"/>
  <c r="I60" i="10" l="1"/>
  <c r="J60" i="10" s="1"/>
  <c r="G53" i="10"/>
  <c r="B60" i="10"/>
  <c r="D15" i="11"/>
  <c r="D17" i="11" s="1"/>
  <c r="D52" i="10"/>
  <c r="E50" i="10"/>
  <c r="I88" i="11"/>
  <c r="J17" i="11"/>
  <c r="E30" i="4"/>
  <c r="D36" i="4"/>
  <c r="D38" i="4" s="1"/>
  <c r="D6" i="16"/>
  <c r="E36" i="4" l="1"/>
  <c r="E15" i="11"/>
  <c r="E17" i="11"/>
  <c r="D88" i="11"/>
  <c r="E52" i="10"/>
  <c r="D60" i="10"/>
  <c r="D53" i="10"/>
  <c r="D61" i="10" l="1"/>
  <c r="E60" i="10"/>
</calcChain>
</file>

<file path=xl/sharedStrings.xml><?xml version="1.0" encoding="utf-8"?>
<sst xmlns="http://schemas.openxmlformats.org/spreadsheetml/2006/main" count="1272" uniqueCount="910">
  <si>
    <t>#</t>
  </si>
  <si>
    <t>Megnevezés</t>
  </si>
  <si>
    <t>Előző időszak</t>
  </si>
  <si>
    <t>Módosítások (+/-)</t>
  </si>
  <si>
    <t>Tárgyi időszak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</si>
  <si>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</si>
  <si>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</si>
  <si>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</si>
  <si>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</si>
  <si>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</si>
  <si>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</si>
  <si>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</si>
  <si>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</si>
  <si>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</si>
  <si>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</si>
  <si>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</si>
  <si>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</si>
  <si>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</si>
  <si>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</si>
  <si>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</si>
  <si>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</si>
  <si>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</si>
  <si>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</si>
  <si>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</si>
  <si>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</si>
  <si>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</si>
  <si>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</si>
  <si>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</si>
  <si>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</si>
  <si>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</si>
  <si>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</si>
  <si>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</si>
  <si>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</si>
  <si>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</si>
  <si>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</si>
  <si>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</si>
  <si>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</si>
  <si>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</si>
  <si>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</si>
  <si>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</si>
  <si>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</si>
  <si>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</si>
  <si>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</si>
  <si>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</si>
  <si>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</si>
  <si>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</si>
  <si>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</si>
  <si>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</si>
  <si>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</si>
  <si>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</si>
  <si>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</si>
  <si>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</si>
  <si>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</si>
  <si>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</si>
  <si>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</si>
  <si>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</si>
  <si>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</si>
  <si>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</si>
  <si>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</si>
  <si>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</si>
  <si>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</si>
  <si>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</si>
  <si>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</si>
  <si>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</si>
  <si>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</si>
  <si>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</si>
  <si>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</si>
  <si>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</si>
  <si>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</si>
  <si>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</si>
  <si>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</si>
  <si>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</si>
  <si>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</si>
  <si>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</si>
  <si>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</si>
  <si>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</si>
  <si>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</si>
  <si>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</si>
  <si>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</si>
  <si>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</si>
  <si>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</si>
  <si>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</si>
  <si>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</si>
  <si>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</si>
  <si>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</si>
  <si>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</si>
  <si>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</si>
  <si>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</si>
  <si>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</si>
  <si>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189</t>
  </si>
  <si>
    <t>H/I/3 Költségvetési évben esedékes kötelezettségek dologi kiadásokra</t>
  </si>
  <si>
    <t>194</t>
  </si>
  <si>
    <t>H/I/6 Költségvetési évben esedékes kötelezettségek beruházásokra</t>
  </si>
  <si>
    <t>212</t>
  </si>
  <si>
    <t>H/I Költségvetési évben esedékes kötelezettségek (=H/I/1+…+H/I/9)</t>
  </si>
  <si>
    <t>215</t>
  </si>
  <si>
    <t>H/II/3 Költségvetési évet követően esedékes kötelezettségek dologi kiadásokra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</si>
  <si>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</si>
  <si>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</si>
  <si>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</si>
  <si>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</si>
  <si>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</si>
  <si>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</si>
  <si>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</si>
  <si>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</si>
  <si>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</si>
  <si>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</si>
  <si>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</si>
  <si>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</si>
  <si>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</si>
  <si>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</si>
  <si>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</si>
  <si>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</si>
  <si>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</si>
  <si>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</si>
  <si>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</si>
  <si>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</si>
  <si>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</si>
  <si>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</si>
  <si>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 xml:space="preserve"> Mérleg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</si>
  <si>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</si>
  <si>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</si>
  <si>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</si>
  <si>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</si>
  <si>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</si>
  <si>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</si>
  <si>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</si>
  <si>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</si>
  <si>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 Saját előállítású eszközök aktivált értéke</t>
  </si>
  <si>
    <t>07</t>
  </si>
  <si>
    <t>II Aktivált saját teljesítmények értéke (=±04+05)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</si>
  <si>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</si>
  <si>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</si>
  <si>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</si>
  <si>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</si>
  <si>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</si>
  <si>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</si>
  <si>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</si>
  <si>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</si>
  <si>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</si>
  <si>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</si>
  <si>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</si>
  <si>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</si>
  <si>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</si>
  <si>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</si>
  <si>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</si>
  <si>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</si>
  <si>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</si>
  <si>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</si>
  <si>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</si>
  <si>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</si>
  <si>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</si>
  <si>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</si>
  <si>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</si>
  <si>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</si>
  <si>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</si>
  <si>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</si>
  <si>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</si>
  <si>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</si>
  <si>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</si>
  <si>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</si>
  <si>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</si>
  <si>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</si>
  <si>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</si>
  <si>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</si>
  <si>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39</t>
  </si>
  <si>
    <t>26 Pénzügyi műveletek egyéb ráfordításai (&gt;=26a+26b)</t>
  </si>
  <si>
    <t>42</t>
  </si>
  <si>
    <t>IX Pénzügyi műveletek ráfordításai (=22+23+24+25+26)</t>
  </si>
  <si>
    <t>B)  PÉNZÜGYI MŰVELETEK EREDMÉNYE (=VIII-IX)</t>
  </si>
  <si>
    <t>44</t>
  </si>
  <si>
    <t>C)  MÉRLEG SZERINTI EREDMÉNY (=±A±B)</t>
  </si>
  <si>
    <t xml:space="preserve"> Eredménykimutatás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</si>
  <si>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</si>
  <si>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</si>
  <si>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</si>
  <si>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</si>
  <si>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</si>
  <si>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</si>
  <si>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</si>
  <si>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15</t>
  </si>
  <si>
    <t>C)        Összes maradvány (=A+B)</t>
  </si>
  <si>
    <t>D)        Alaptevékenység kötelezettségvállalással terhelt maradványa</t>
  </si>
  <si>
    <t>E)        Alaptevékenység szabad maradványa (=A-D)</t>
  </si>
  <si>
    <t xml:space="preserve"> Maradványkimutatás</t>
  </si>
  <si>
    <t>MEGNEVEZÉS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</si>
  <si>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</si>
  <si>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</si>
  <si>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</si>
  <si>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</si>
  <si>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</si>
  <si>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</si>
  <si>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</si>
  <si>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</si>
  <si>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</si>
  <si>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1. Költségvetési hiány belső finanszírozására szolgáló finanszírozási  bevételek</t>
  </si>
  <si>
    <t>Finanszírozási  bevételek összesen:</t>
  </si>
  <si>
    <t>Bevételek összesen:</t>
  </si>
  <si>
    <t>Működési kiadások</t>
  </si>
  <si>
    <t>Önkormányzati feladatok</t>
  </si>
  <si>
    <t>Felhalmozási kiadások</t>
  </si>
  <si>
    <t>Beruházások</t>
  </si>
  <si>
    <t>Felújítások</t>
  </si>
  <si>
    <t>Egyéb felhalmozási kiadások</t>
  </si>
  <si>
    <t>Tartalékok</t>
  </si>
  <si>
    <t>Általános</t>
  </si>
  <si>
    <t>Cél</t>
  </si>
  <si>
    <t>Költségvetési kiadások összesen:</t>
  </si>
  <si>
    <t>Hiteltörlesztés</t>
  </si>
  <si>
    <t xml:space="preserve">Pénzeszközök lekötött bankbetétként elhelyezése                                                                         </t>
  </si>
  <si>
    <t>Forgatási célú értékpapír vásárlás</t>
  </si>
  <si>
    <t>Állami támogatás megelőlegezés visszafizetés</t>
  </si>
  <si>
    <t>Finanszírozási kiadások összesen:</t>
  </si>
  <si>
    <t>Kiadások összesen:</t>
  </si>
  <si>
    <t>%</t>
  </si>
  <si>
    <t>ÖNKORMÁNYZAT</t>
  </si>
  <si>
    <t>1. Önkormányzat működési támogatásai</t>
  </si>
  <si>
    <t xml:space="preserve"> 1.1. Helyi önk. működésének ált. támogatása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</si>
  <si>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</si>
  <si>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</si>
  <si>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</si>
  <si>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 xml:space="preserve"> 1.6. Elszámolásból származó bevételek</t>
  </si>
  <si>
    <t xml:space="preserve">2. Elvonások, befizetések 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</si>
  <si>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</si>
  <si>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</si>
  <si>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</si>
  <si>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</si>
  <si>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 6.1 Gyermekvédelmi tám.</t>
  </si>
  <si>
    <t xml:space="preserve">   6.2 Közfoglalkoztatottak támogatás</t>
  </si>
  <si>
    <t xml:space="preserve">   6.3.Víz és csatorna támogatás</t>
  </si>
  <si>
    <t xml:space="preserve">  1. Felhalmozási célú önkormányzati támogatások</t>
  </si>
  <si>
    <t xml:space="preserve"> 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</si>
  <si>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</si>
  <si>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</si>
  <si>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5. Egyéb felhalmozási célú támogatások államháztartáson belülről</t>
  </si>
  <si>
    <t>1. Vagyoni típusú adók</t>
  </si>
  <si>
    <t xml:space="preserve">      1.1. Kommunális 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</si>
  <si>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</si>
  <si>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</si>
  <si>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</si>
  <si>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</si>
  <si>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</si>
  <si>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</si>
  <si>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</si>
  <si>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</si>
  <si>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 xml:space="preserve">      2.3.3. Települési adó</t>
  </si>
  <si>
    <t>3. Egyéb közhatalmi bevételek  (bírság, pótlék,)</t>
  </si>
  <si>
    <t>1. Áru- és készletértékesítés bevétele</t>
  </si>
  <si>
    <t>2. Nyújtott szolgáltatások ellenértéke</t>
  </si>
  <si>
    <t>Ebből: bérleti díjak</t>
  </si>
  <si>
    <t>3. Közvetített szolgáltatások ellenértéke</t>
  </si>
  <si>
    <t>4. Tulajdonosi bevételek</t>
  </si>
  <si>
    <t>5. Ellátási díjak</t>
  </si>
  <si>
    <t>6. Kiszámlázott Áfa</t>
  </si>
  <si>
    <t>7. Áfa visszatérítés</t>
  </si>
  <si>
    <t>8. Kamatbevétel</t>
  </si>
  <si>
    <t>9. Egyéb működési bevételek (kártérítés, kötbér, stb.)</t>
  </si>
  <si>
    <t xml:space="preserve">  1. Immateriális javak  értékesítése</t>
  </si>
  <si>
    <t xml:space="preserve">  2. Ingatlanok értékesítése</t>
  </si>
  <si>
    <t xml:space="preserve">  3. Egyéb tárgyi eszközök értékesítése</t>
  </si>
  <si>
    <t xml:space="preserve">  4. Részesedések értékesítése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</si>
  <si>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</si>
  <si>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</si>
  <si>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</si>
  <si>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</si>
  <si>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</si>
  <si>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</si>
  <si>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</si>
  <si>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</si>
  <si>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</si>
  <si>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2.1. Forgatási célú értékpapír beváltása</t>
  </si>
  <si>
    <t>2.2. Lekötött bankbetétek megszüntetése</t>
  </si>
  <si>
    <t>2.4. Államháztartáson belüli megelőlegezések</t>
  </si>
  <si>
    <t>Finanszírozási bevételek összesen:</t>
  </si>
  <si>
    <t>Összes bevétel:</t>
  </si>
  <si>
    <t>Intézményi létszámok:</t>
  </si>
  <si>
    <t xml:space="preserve">  ebből közfoglalkoztatott</t>
  </si>
  <si>
    <t>I.   Önkormányzati Hivatal költségvetése</t>
  </si>
  <si>
    <t>1. Személyi juttatás</t>
  </si>
  <si>
    <t>2. Munkaadót terhelő járulékok</t>
  </si>
  <si>
    <t>3. Dologi kiadások</t>
  </si>
  <si>
    <t xml:space="preserve">     Szakmai anyagok beszerzése</t>
  </si>
  <si>
    <t xml:space="preserve">     Üzemeltetési anyagok beszerzése</t>
  </si>
  <si>
    <t>Informatikai szolg.igénybevétele</t>
  </si>
  <si>
    <t>Egyéb kommunikációs szolg.</t>
  </si>
  <si>
    <t>Közüzemi díjak</t>
  </si>
  <si>
    <t>Vásárolt élelmezés</t>
  </si>
  <si>
    <t>Bérleti és lizingdíj</t>
  </si>
  <si>
    <t>Karbantartási szolg.</t>
  </si>
  <si>
    <t>Szakmai tevékenységet segítő szolg.</t>
  </si>
  <si>
    <t>Egyéb szolgáltatások</t>
  </si>
  <si>
    <t>Reklám és propaganda</t>
  </si>
  <si>
    <t>Működési célú előzetesen felsz.áfa</t>
  </si>
  <si>
    <t>Fizetendő áfa</t>
  </si>
  <si>
    <t>Kamatkiadások</t>
  </si>
  <si>
    <t>Egyéb pénzügyi műv.kiadásai</t>
  </si>
  <si>
    <t>Egyéb dologi kiadások</t>
  </si>
  <si>
    <t>4.  Ellátottak pénzbeli juttatásai</t>
  </si>
  <si>
    <t>Települési támogatás</t>
  </si>
  <si>
    <t>5. Egyéb működési célú kiadások</t>
  </si>
  <si>
    <t>2. Elvonások, befizetések</t>
  </si>
  <si>
    <t>3. Működési célú visszatérítendő támogatások, kölcsönök nyújtása áh-n belülre</t>
  </si>
  <si>
    <t>4. Működési célú visszatérítendő támogatások, kölcsönök törlesztése áh-n belülre</t>
  </si>
  <si>
    <t>5. Egyéb működési célú támogatások áh-n belülre</t>
  </si>
  <si>
    <t>6. Működési célú garancia- és kezességvállalásból származó kifizetés államháztartáson kívülre</t>
  </si>
  <si>
    <t>7. Működési célú visszatérítendő támogatások, kölcsönök nyújtása áh-n kívülre</t>
  </si>
  <si>
    <t>8. Egyéb működési célú támogatások áh-n kívülre</t>
  </si>
  <si>
    <t>Önkormányzati működési kiadások  összesen:</t>
  </si>
  <si>
    <t>1.  Működési célú támogatások államháztartáson belülre</t>
  </si>
  <si>
    <t>Közoktatási Intézményfenntartó Társulás Pécsely  Óvoda fenntart támogatás</t>
  </si>
  <si>
    <t>Pe átadás fogorvosi szolgálatra</t>
  </si>
  <si>
    <t>BURSA Hungarica ösztöndíj (Wekerle Sándor Alapkezelő)</t>
  </si>
  <si>
    <t>2. Működési célú támogatások államháztartáson kívülre</t>
  </si>
  <si>
    <t>Darts Sportegyesület</t>
  </si>
  <si>
    <t>Tihany Iskoláért Alapítvány</t>
  </si>
  <si>
    <t>Balatonszőlős Sport egyesület</t>
  </si>
  <si>
    <t>Támogatás Mosoly Alapítvány</t>
  </si>
  <si>
    <t>Bakonykarszt víz és csatorna támogatás</t>
  </si>
  <si>
    <t>3. Működési célú visszatérítendő támogatások, kölcsönök nyújtása, törlesztése</t>
  </si>
  <si>
    <t>Egyéb működési célú kiadások összesen:</t>
  </si>
  <si>
    <t>I. BERUHÁZÁSOK</t>
  </si>
  <si>
    <t>Egyéb tárgyi eszköz beszerzése</t>
  </si>
  <si>
    <t>II. FELÚJÍTÁSOK</t>
  </si>
  <si>
    <t>III. EGYÉB FELHALMOZÁSI KIADÁSOK</t>
  </si>
  <si>
    <t>IV. Finanszírozási kiadások összesen:</t>
  </si>
  <si>
    <t>1. Működési célú garancia- és kezességvállalásból származó kifizetés áh-n belülre (7.tábla)</t>
  </si>
  <si>
    <r>
      <t xml:space="preserve">    </t>
    </r>
    <r>
      <rPr>
        <sz val="12"/>
        <color theme="1"/>
        <rFont val="Times New Roman"/>
        <family val="1"/>
        <charset val="238"/>
      </rPr>
      <t>1.1. Előző év költségvetési maradványának  igénybevétele működési célra</t>
    </r>
  </si>
  <si>
    <t xml:space="preserve">  2.1. Utak fejlesztése pályázat visszafizetési köt.</t>
  </si>
  <si>
    <t xml:space="preserve">  2.2. Járda beruházás pályázat visszafizetési  köt.</t>
  </si>
  <si>
    <t xml:space="preserve">1. Működési bevételek </t>
  </si>
  <si>
    <t>2. Működési kiadások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</si>
  <si>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</si>
  <si>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</si>
  <si>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</si>
  <si>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</si>
  <si>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</si>
  <si>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</si>
  <si>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Költségvetési hiány külső finanszírozása működési célú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</si>
  <si>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</si>
  <si>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</si>
  <si>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</si>
  <si>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</si>
  <si>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</si>
  <si>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</si>
  <si>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</si>
  <si>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</si>
  <si>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</si>
  <si>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</si>
  <si>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Költségvetési hiány külső finanszírozása felhalmozási célú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</si>
  <si>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</si>
  <si>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</si>
  <si>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</si>
  <si>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</si>
  <si>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</si>
  <si>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</si>
  <si>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</si>
  <si>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</si>
  <si>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</si>
  <si>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</si>
  <si>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</si>
  <si>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</si>
  <si>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</si>
  <si>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</si>
  <si>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</si>
  <si>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</si>
  <si>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1. Működési célú támogatások államháztartáson belülről</t>
  </si>
  <si>
    <t>1. Személyi juttatások</t>
  </si>
  <si>
    <t>2. Közhatalmi bevételek</t>
  </si>
  <si>
    <t>2. Munkaadót terhelő járulékok és szoc.hj. Adó</t>
  </si>
  <si>
    <t xml:space="preserve">3. Működési bevételek </t>
  </si>
  <si>
    <t>3. Dologi  kiadások</t>
  </si>
  <si>
    <t>4. Működési célú átvett pénzeszközök államháztartáson kivülről</t>
  </si>
  <si>
    <t>4. Ellátottak pénzbeli juttatásai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</si>
  <si>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</si>
  <si>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</si>
  <si>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</si>
  <si>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</si>
  <si>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Pénzforgalom nélküli kiadások (tartalék)</t>
  </si>
  <si>
    <t>5. Költségvetési Maradvány</t>
  </si>
  <si>
    <t>7. Állami támogatás megelőlegezés visszafizetése</t>
  </si>
  <si>
    <t>8. Pénzeszk.bankbetétként elhelyezése</t>
  </si>
  <si>
    <t>6. Értékpapír kibocsátás, értékesítés</t>
  </si>
  <si>
    <t>9. Betét vásárlás</t>
  </si>
  <si>
    <t>7. Pénzeszk.bankbetétként elhelyezése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</si>
  <si>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</si>
  <si>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</si>
  <si>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</si>
  <si>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</si>
  <si>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</si>
  <si>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</si>
  <si>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</si>
  <si>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</si>
  <si>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</si>
  <si>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belülre</t>
  </si>
  <si>
    <t>3.3. Felhalmozási célú visszatérítendő támogatások, kölcsönök nyújtása áh-n kívülre</t>
  </si>
  <si>
    <t>4.Költségvetési maradvány</t>
  </si>
  <si>
    <t>4. Értékpapírok visszavásárlása</t>
  </si>
  <si>
    <t>5. Hitelek törlesztése</t>
  </si>
  <si>
    <t>5. Értékpapír kibocsátás, értékesítés</t>
  </si>
  <si>
    <t>6. Állami támogatás megelőlegezés visszafizetése</t>
  </si>
  <si>
    <t>6. Pénzeszk.bankbetétként elhelyezése</t>
  </si>
  <si>
    <t>TÖBBLET</t>
  </si>
  <si>
    <t>Költségvetési hiány belső fin. működési célú</t>
  </si>
  <si>
    <t>Költségvetési hiány külső fin. működési célú</t>
  </si>
  <si>
    <t>Működési bevételek</t>
  </si>
  <si>
    <t>1. Működési támogatások államháztartáson belülről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</si>
  <si>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</si>
  <si>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</si>
  <si>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</si>
  <si>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</si>
  <si>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</si>
  <si>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</si>
  <si>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</si>
  <si>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</si>
  <si>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</si>
  <si>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</si>
  <si>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</si>
  <si>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</si>
  <si>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</si>
  <si>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</si>
  <si>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</si>
  <si>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</si>
  <si>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</si>
  <si>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</si>
  <si>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</si>
  <si>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</si>
  <si>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</si>
  <si>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</si>
  <si>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</si>
  <si>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</si>
  <si>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</si>
  <si>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</si>
  <si>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</si>
  <si>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</si>
  <si>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</si>
  <si>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1. Működési támogatások áhb</t>
  </si>
  <si>
    <t>4. Működési célú átvett pénzeszközök áhk</t>
  </si>
  <si>
    <t>Ktv-i működési  bevételek kötelező feladatok szerinti bontásban</t>
  </si>
  <si>
    <t>1. Felhalmozási célú támogatások áhb</t>
  </si>
  <si>
    <t>3. Felhalmozási célú átvett pénzeszközök áhk</t>
  </si>
  <si>
    <t>5.2. Egyéb működési célú támogatások áhb</t>
  </si>
  <si>
    <t>5.4. Egyéb működési célú támogatások áhk</t>
  </si>
  <si>
    <t>1. Felhalmozási célú tám.-k áhb</t>
  </si>
  <si>
    <t xml:space="preserve">Több éves kihatással járó döntésekből származó kötelezettségek célok szerint, </t>
  </si>
  <si>
    <t>S.sz.</t>
  </si>
  <si>
    <t xml:space="preserve">Kötelezettség jogcíme </t>
  </si>
  <si>
    <t>Kötelezettség-</t>
  </si>
  <si>
    <t>Tárgyéven túli köt. Összesen (6+7+8+9+10)</t>
  </si>
  <si>
    <t>Összesen (4+5+11)</t>
  </si>
  <si>
    <t xml:space="preserve">vállalás </t>
  </si>
  <si>
    <t xml:space="preserve">kifizetés </t>
  </si>
  <si>
    <t>2017.</t>
  </si>
  <si>
    <t>2018.</t>
  </si>
  <si>
    <t>2019.</t>
  </si>
  <si>
    <t xml:space="preserve">éve </t>
  </si>
  <si>
    <t>(aktuális  kv-i év)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</si>
  <si>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</si>
  <si>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</si>
  <si>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</si>
  <si>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</si>
  <si>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</si>
  <si>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</si>
  <si>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</si>
  <si>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</si>
  <si>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</si>
  <si>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</si>
  <si>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</si>
  <si>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</si>
  <si>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Működési célú hitel-törlesztés</t>
  </si>
  <si>
    <t>(tőke + kamat )</t>
  </si>
  <si>
    <t>Felhalmozási célú hitel-törlesztés</t>
  </si>
  <si>
    <t xml:space="preserve">(tőke + kamat) </t>
  </si>
  <si>
    <t>hitel összesen</t>
  </si>
  <si>
    <t>kamat összesen</t>
  </si>
  <si>
    <t>kezességvállalás: hitelek összesen</t>
  </si>
  <si>
    <t>kezességvállalás: hitelkamatok össz.</t>
  </si>
  <si>
    <t>Fejlesztés feladatonként</t>
  </si>
  <si>
    <t>Összesen: (1+4+9)</t>
  </si>
  <si>
    <t>2020.</t>
  </si>
  <si>
    <t>Az Önkormányzat adósságállományának alakulása</t>
  </si>
  <si>
    <t>Sorszám</t>
  </si>
  <si>
    <t>Felvétel</t>
  </si>
  <si>
    <t xml:space="preserve">Lejárat </t>
  </si>
  <si>
    <t>Hitel állomány december 31-jén</t>
  </si>
  <si>
    <t xml:space="preserve">Hitel jellege </t>
  </si>
  <si>
    <t>éve</t>
  </si>
  <si>
    <t>BELFÖLDI HITELÁLLOMÁNY</t>
  </si>
  <si>
    <t>Működési célú hitel állomány + kamat</t>
  </si>
  <si>
    <t xml:space="preserve">Hitel összesen </t>
  </si>
  <si>
    <t xml:space="preserve">Kamat összesen </t>
  </si>
  <si>
    <t>Felhalmozási célú hitel állomány+kamat</t>
  </si>
  <si>
    <t>Hitel összesen (7-10)</t>
  </si>
  <si>
    <t>Kamat összesen (12-15)</t>
  </si>
  <si>
    <t>Összesen: (1+6)</t>
  </si>
  <si>
    <t>KÜLFÖLDI HITELÁLLOMÁNY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</si>
  <si>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</si>
  <si>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</si>
  <si>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</si>
  <si>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</si>
  <si>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</si>
  <si>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</si>
  <si>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</si>
  <si>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</si>
  <si>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</si>
  <si>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</si>
  <si>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</si>
  <si>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</si>
  <si>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</si>
  <si>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</si>
  <si>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</si>
  <si>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 (18+23)</t>
  </si>
  <si>
    <t>28.</t>
  </si>
  <si>
    <t>Összesen: (17+32)</t>
  </si>
  <si>
    <t>Az önkormányzat által adott közvetett támogatások</t>
  </si>
  <si>
    <t xml:space="preserve">Bevételi jogcím </t>
  </si>
  <si>
    <t>Intézmények,</t>
  </si>
  <si>
    <t xml:space="preserve">Kedvezmény nélkül </t>
  </si>
  <si>
    <t xml:space="preserve">Kedvezmények </t>
  </si>
  <si>
    <t>adónemek</t>
  </si>
  <si>
    <t>elérhető</t>
  </si>
  <si>
    <t>összege</t>
  </si>
  <si>
    <t>Ellátottak térítési díjának ill. kártérítésének méltányossági alapon történő elengedésének összege</t>
  </si>
  <si>
    <t>Lakosság részére nyújtott lakásépítéshez, lakásfelújításhoz nyújtott kölcsönök elengedésének összege</t>
  </si>
  <si>
    <t>Helyi adónál, gépjárműadónál biztosított kedvezmény, mentesség összege</t>
  </si>
  <si>
    <t>Építményadó</t>
  </si>
  <si>
    <t>Iparűzési adó</t>
  </si>
  <si>
    <t>IFA személyek után</t>
  </si>
  <si>
    <t>Telekadó</t>
  </si>
  <si>
    <t>Talajterhelési díj</t>
  </si>
  <si>
    <t>Gépjárműadó</t>
  </si>
  <si>
    <t>Bírság</t>
  </si>
  <si>
    <t>Helyiségek, eszközök hasznosításából származó bevételből nyújtott kedvezmény, mentesség összege</t>
  </si>
  <si>
    <t>egyéb nyújtott kedvezmény vagy kölcsön elengedésének összege</t>
  </si>
  <si>
    <t>Összesen :</t>
  </si>
  <si>
    <t>Sorsz.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</si>
  <si>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</si>
  <si>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megnevezés</t>
  </si>
  <si>
    <t>2017. év terv</t>
  </si>
  <si>
    <t>2018. év terv</t>
  </si>
  <si>
    <t>1. Helyi adó bevétel</t>
  </si>
  <si>
    <t>2. Vagyon és vagyonértékű jog értékesítéséből származó bevétel</t>
  </si>
  <si>
    <t>3. Osztalék, koncessziós díj és hozambevétel,</t>
  </si>
  <si>
    <t>4. tárgyi eszköz és immateriális jószág, részvény, részesedés, vállalalat értékesítésből vagy privatizációból származó bevétel</t>
  </si>
  <si>
    <t>5. Bírság, pótlék- és díjbevétel</t>
  </si>
  <si>
    <t>6. Kezességvállalással kapcsolatos megtérülés</t>
  </si>
  <si>
    <t>Összesen: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</si>
  <si>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</si>
  <si>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</si>
  <si>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</si>
  <si>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2019. év terv</t>
  </si>
  <si>
    <t>Önkormányzati ingatlanvagyon</t>
  </si>
  <si>
    <t>Átvezetések</t>
  </si>
  <si>
    <t>Beemelés</t>
  </si>
  <si>
    <t>Üzleti</t>
  </si>
  <si>
    <t>Korlátozottan forgalomképes</t>
  </si>
  <si>
    <t>Forgalomképtelen</t>
  </si>
  <si>
    <t>Ebből: nemzetgazdasági szempontból kiemelt jelentőségű befektetett eszközök</t>
  </si>
  <si>
    <t>Állomány 2016.dec.31-én</t>
  </si>
  <si>
    <t>Ssz.</t>
  </si>
  <si>
    <t>Előző év</t>
  </si>
  <si>
    <t>Tárgyév</t>
  </si>
  <si>
    <t>Bruttó</t>
  </si>
  <si>
    <t>Nettó</t>
  </si>
  <si>
    <t>Eszközök</t>
  </si>
  <si>
    <t>állományi érték</t>
  </si>
  <si>
    <t>A.) Nemzeti vagyonba tartozó befektetett eszközök</t>
  </si>
  <si>
    <t>01.</t>
  </si>
  <si>
    <t>I. Immateriális javak</t>
  </si>
  <si>
    <t>1.1. Forgalomképtelen immateriális javak</t>
  </si>
  <si>
    <t>02.</t>
  </si>
  <si>
    <t>1.2. Korlátozottan forgalomképes immateriális javak</t>
  </si>
  <si>
    <t>03.</t>
  </si>
  <si>
    <t>1.3. Üzleti  immateriális javak</t>
  </si>
  <si>
    <t>04.</t>
  </si>
  <si>
    <t>II. Tárgyi eszközök</t>
  </si>
  <si>
    <t>05.</t>
  </si>
  <si>
    <t>1.Ingatlanok és kapcsolódó vagyoni értékű jogok</t>
  </si>
  <si>
    <t>06.</t>
  </si>
  <si>
    <t>1.1 Forgalomképtelen ingatlanok és kapcsolódó vagyoni értékű jogok</t>
  </si>
  <si>
    <t>07.</t>
  </si>
  <si>
    <t>Ebből :nemzetgazdasági szempontból kiemelt jelentőségű ingatlanok</t>
  </si>
  <si>
    <t>1.2. Korlátozottan forgalomképes ingatlanok és kapcsolódó vagyoni értékű jogok</t>
  </si>
  <si>
    <t>1.3. Üzleti ingatlanok és kapcsolódó vagyoni értékű jogok</t>
  </si>
  <si>
    <t>2. Gépek,berendezések, felszerelések, járművek</t>
  </si>
  <si>
    <t>2.1. Forgalomképtelen gépek,berendezések, felsz., járművek</t>
  </si>
  <si>
    <t>2.2. Korlátozottan forgalomképes gépek,berendezések, felszerelések, járművek</t>
  </si>
  <si>
    <t>2.3. Üzleti gépek,berendezések, felsz., járművek</t>
  </si>
  <si>
    <t>29.</t>
  </si>
  <si>
    <t>3. Tenyészállatok</t>
  </si>
  <si>
    <t>30.</t>
  </si>
  <si>
    <t>4. Beruházások, felújítások</t>
  </si>
  <si>
    <t>31.</t>
  </si>
  <si>
    <t>4.1. Forgalomképtelen eszköz létesítésére irányuló beruházások, felújítások</t>
  </si>
  <si>
    <t>32.</t>
  </si>
  <si>
    <t>Ebből :nemzetgazdasági szempontból kiemelt jelentőségű beruházások, felújítások</t>
  </si>
  <si>
    <t>33.</t>
  </si>
  <si>
    <t>4.2. Korlátozottan forgalomképes eszköz létesítésére irányuló beruházások, felújítások</t>
  </si>
  <si>
    <t>34.</t>
  </si>
  <si>
    <t>4.3. Üzleti eszköz létesítésére irányuló beruházások, felújítások</t>
  </si>
  <si>
    <t>35.</t>
  </si>
  <si>
    <t>5. Tárgyi eszközök értékhelyesbítése</t>
  </si>
  <si>
    <t>36.</t>
  </si>
  <si>
    <t>III. Befektetett pénzügyi eszközök</t>
  </si>
  <si>
    <t>37.</t>
  </si>
  <si>
    <t>1. Tartós részesedés</t>
  </si>
  <si>
    <t>38.</t>
  </si>
  <si>
    <t>1.1.Forgalomképtelen tartós részesedés</t>
  </si>
  <si>
    <t>39.</t>
  </si>
  <si>
    <t>Ebből: nemzetgazdasági szempontból kiemelt jelentőségűtartós részesedés</t>
  </si>
  <si>
    <t>40.</t>
  </si>
  <si>
    <t>1.2.  Korlátozottan forg.képes tartós részesedés</t>
  </si>
  <si>
    <t>41.</t>
  </si>
  <si>
    <t>1.3. Üzleti tartós részesedések</t>
  </si>
  <si>
    <t>42.</t>
  </si>
  <si>
    <t>2. Tartós hitelviszonyt mentestesítő értékpapírok korlátozottan forgalomképes</t>
  </si>
  <si>
    <t>43.</t>
  </si>
  <si>
    <t>3. Befektetett pénzügyi eszközök értékhelyesbítése</t>
  </si>
  <si>
    <t>44.</t>
  </si>
  <si>
    <t>IV. Koncesszióba, vagyonkezelésbe adott eszközök</t>
  </si>
  <si>
    <t>45.</t>
  </si>
  <si>
    <t>1. Koncesszióba, vagyonkezelésbe adott eszközök</t>
  </si>
  <si>
    <t>46.</t>
  </si>
  <si>
    <t>1.1. Koncesszióba, vagyonkezelésbe adott forgalomképtelen eszközök</t>
  </si>
  <si>
    <t>47.</t>
  </si>
  <si>
    <t>Ebből: nemzetgazdasági szempontból kiemelt jelentőségű koncesszióba, vagyonkezelésbe adott eszközök</t>
  </si>
  <si>
    <t>48.</t>
  </si>
  <si>
    <t>1.2. Koncesszióba, vagyonkezelésbe adott korlátozottan forgalomképes eszközök</t>
  </si>
  <si>
    <t>49.</t>
  </si>
  <si>
    <t>1.3. Koncesszióba, vagyonkezelésbe adott  üzleti eszközök</t>
  </si>
  <si>
    <t>50.</t>
  </si>
  <si>
    <t>2. Koncesszióba, vagyonkezelésbe adott eszközök értékhelyesbítése</t>
  </si>
  <si>
    <t>51.</t>
  </si>
  <si>
    <t xml:space="preserve">B) Nemzeti vagyonba tartozó forgóeszközök </t>
  </si>
  <si>
    <t>52.</t>
  </si>
  <si>
    <t>I. Készletek</t>
  </si>
  <si>
    <t>53.</t>
  </si>
  <si>
    <t xml:space="preserve">II. Értékpapírok </t>
  </si>
  <si>
    <t>54.</t>
  </si>
  <si>
    <t>1. Tartós részesedések</t>
  </si>
  <si>
    <t>55.</t>
  </si>
  <si>
    <t>2. Forgatási célú hitelviszonyt megtestesítő értékpapírok</t>
  </si>
  <si>
    <t>56.</t>
  </si>
  <si>
    <t>C.) Pénzeszközök</t>
  </si>
  <si>
    <t>57.</t>
  </si>
  <si>
    <t>I. Lekötött bankbetétek</t>
  </si>
  <si>
    <t>58.</t>
  </si>
  <si>
    <t>1. Éven túli lejáratú forint lekötött bankbetétek</t>
  </si>
  <si>
    <t>59.</t>
  </si>
  <si>
    <t>2. Éven túli lejáratú deviza lekötött bankbetétek</t>
  </si>
  <si>
    <t>60.</t>
  </si>
  <si>
    <t>II. Pénztárak, csekkek, betétkönyvek</t>
  </si>
  <si>
    <t>61.</t>
  </si>
  <si>
    <t>III. Forintszámlák</t>
  </si>
  <si>
    <t>62.</t>
  </si>
  <si>
    <t>IV. Devizaszámlák</t>
  </si>
  <si>
    <t>63.</t>
  </si>
  <si>
    <t>D.) Követelések</t>
  </si>
  <si>
    <t>64.</t>
  </si>
  <si>
    <t>I. Költségvetési évben esedékes követelések</t>
  </si>
  <si>
    <t>65.</t>
  </si>
  <si>
    <t>II. Költségvetési évet követően esedékes követelések</t>
  </si>
  <si>
    <t>66.</t>
  </si>
  <si>
    <t>III. Követelés jellegű sajátos elszámolások</t>
  </si>
  <si>
    <t>67.</t>
  </si>
  <si>
    <t>E.) Egyéb eszközoldali sajátos elszámolások</t>
  </si>
  <si>
    <t>68.</t>
  </si>
  <si>
    <t>I. December havi illetmények, munkabérek elsz.</t>
  </si>
  <si>
    <t>69.</t>
  </si>
  <si>
    <t>II. Utalványok, bérletek és más hasonló, készpénzt-helyettesítő fizetési eszköznek nem minősülő eszk.elsz.</t>
  </si>
  <si>
    <t>70.</t>
  </si>
  <si>
    <t>F.) Aktív időbeli elhatárolások</t>
  </si>
  <si>
    <t>71.</t>
  </si>
  <si>
    <t>1. Eredményszemléletű bevételek aktív időbeli elhatárolása</t>
  </si>
  <si>
    <t>72.</t>
  </si>
  <si>
    <t>2. Költségek, ráfordítások aktív időbeli elhatárolása</t>
  </si>
  <si>
    <t>73.</t>
  </si>
  <si>
    <t>3. Halasztott ráfordítások</t>
  </si>
  <si>
    <t>74.</t>
  </si>
  <si>
    <t xml:space="preserve">Eszközök összesen: </t>
  </si>
  <si>
    <t>75.</t>
  </si>
  <si>
    <t xml:space="preserve">Könyvviteli mérlegen kívüli eszközök </t>
  </si>
  <si>
    <t>1. "0"-ra leírt, de használatban lévő eszközök állománya</t>
  </si>
  <si>
    <t>2. használatban lévő kisértékű immateriális javak, tárgyi eszközök, készletek</t>
  </si>
  <si>
    <t>3. Államháztartáson belüli vagyonkezelésbe adott eszközök</t>
  </si>
  <si>
    <t>4. Bérbe vett befektetett eszközök</t>
  </si>
  <si>
    <t>5. Letétbe, bizományba. üzemeltetésre átvett befektetett eszközök</t>
  </si>
  <si>
    <t>6. Bérbe vett készletek</t>
  </si>
  <si>
    <t>7. Letétbe, bizományba átvett készletek</t>
  </si>
  <si>
    <t>8. Kulturális javak és régészeti leletek</t>
  </si>
  <si>
    <t>08.</t>
  </si>
  <si>
    <t>9.Támogatási célú előlegekkel kapcsolatos elszámolási követelések</t>
  </si>
  <si>
    <t>09.</t>
  </si>
  <si>
    <t>10. Egyéb függő követelések</t>
  </si>
  <si>
    <t>11. Biztos (jövőbeni) követelések</t>
  </si>
  <si>
    <t xml:space="preserve">   </t>
  </si>
  <si>
    <t>Sor-</t>
  </si>
  <si>
    <t>Források</t>
  </si>
  <si>
    <t>szám</t>
  </si>
  <si>
    <t xml:space="preserve">G) Saját tőke </t>
  </si>
  <si>
    <t>76.</t>
  </si>
  <si>
    <t>I. Nemzeti vagyon induláskori értéke</t>
  </si>
  <si>
    <t>77.</t>
  </si>
  <si>
    <t>II. Nemzeti vagyon változásai</t>
  </si>
  <si>
    <t>78.</t>
  </si>
  <si>
    <t>III. Egyéb eszközök induláskori értéke és változásai</t>
  </si>
  <si>
    <t>79.</t>
  </si>
  <si>
    <t>IV. Felhalmozott eredmény</t>
  </si>
  <si>
    <t>80.</t>
  </si>
  <si>
    <t>V. Eszközök értékhelybítésének forrása</t>
  </si>
  <si>
    <t>81.</t>
  </si>
  <si>
    <t>VI. Mérleg szerinti eredmény</t>
  </si>
  <si>
    <t>82.</t>
  </si>
  <si>
    <t>H) Kötelezettségek</t>
  </si>
  <si>
    <t>83.</t>
  </si>
  <si>
    <t>I. Kölségvetési évben esedékes kötelezettségek</t>
  </si>
  <si>
    <t>84.</t>
  </si>
  <si>
    <t>II. Költségvetési évet követően esedékes kötelezettségek</t>
  </si>
  <si>
    <t>85.</t>
  </si>
  <si>
    <t>III. Kötelezettségjellegű sajátos elszámolások</t>
  </si>
  <si>
    <t>86.</t>
  </si>
  <si>
    <t>I) Kincstári számlavezetéssel kapcsolatos elszámolások</t>
  </si>
  <si>
    <t>87.</t>
  </si>
  <si>
    <t>J) Passzív időbeli elhatárolások</t>
  </si>
  <si>
    <t>88.</t>
  </si>
  <si>
    <t>Források összesen:</t>
  </si>
  <si>
    <t>89.</t>
  </si>
  <si>
    <t>Könyvviteli mérlegen kívüli függő kötelezettségek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</si>
  <si>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</si>
  <si>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</si>
  <si>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</si>
  <si>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</si>
  <si>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</si>
  <si>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</si>
  <si>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</si>
  <si>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</si>
  <si>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</si>
  <si>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</si>
  <si>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</si>
  <si>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</si>
  <si>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</si>
  <si>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</si>
  <si>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</si>
  <si>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</si>
  <si>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</si>
  <si>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</si>
  <si>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</si>
  <si>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</si>
  <si>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</si>
  <si>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</si>
  <si>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</si>
  <si>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26</t>
  </si>
  <si>
    <t>Teljesen (0-ig) leírt eszközök bruttó értéke</t>
  </si>
  <si>
    <t>Székhely</t>
  </si>
  <si>
    <t>100%-os önkormányzati részesedés</t>
  </si>
  <si>
    <t>összesen:</t>
  </si>
  <si>
    <t>75% feletti önkormányzati részesedés</t>
  </si>
  <si>
    <t>50% feletti önkormányzati részesedés</t>
  </si>
  <si>
    <t>25% feletti önkormányzati részesedés</t>
  </si>
  <si>
    <t>25% alatti önkormányzati részesedés</t>
  </si>
  <si>
    <t>Bakonykarszt Zrt.</t>
  </si>
  <si>
    <t>8200. Veszprém, Pápai u. 41.</t>
  </si>
  <si>
    <t>Elmib Zrt.</t>
  </si>
  <si>
    <t>8800. Nagykanizsa, Csengery u. 9.</t>
  </si>
  <si>
    <t>Részesedések mindösszesen:</t>
  </si>
  <si>
    <t>Kárpótlási jegyek</t>
  </si>
  <si>
    <t>Mindösszesen:</t>
  </si>
  <si>
    <t>Pénzkészlet tárgyidőszak elején</t>
  </si>
  <si>
    <t>Költségvetési bevételek                                                                                         (+)</t>
  </si>
  <si>
    <t>Finanszírozási kiadások                                                                                         (-)</t>
  </si>
  <si>
    <t>Sajátos  elszámolások                                                                                          (+/-)</t>
  </si>
  <si>
    <t>Pénzkészlet tárgyidőszak végén</t>
  </si>
  <si>
    <t>Finanszírozási bevételek    (kivéve maradvány igénybevétel)                                   (+)</t>
  </si>
  <si>
    <t>Költségvetési kiadások                                                                                          (-)</t>
  </si>
  <si>
    <t>Kapott előlegek                                                                                                   (+/-)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</si>
  <si>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</si>
  <si>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</si>
  <si>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</si>
  <si>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</si>
  <si>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Lakossági víz- és csatornaszolgáltatás támogatása</t>
  </si>
  <si>
    <t>Helyi önkormányzatok működési célú költségvetési támogatásai összesen (=01+….+ 08)</t>
  </si>
  <si>
    <t>Helyi önkormányzatok felhalmozási célú költségvetési támogatásai összesen (=10+11+16+17+…+24)</t>
  </si>
  <si>
    <t>Helyi önkormányzatok kiegészítő támogatásai összesen (=9+25+26+….+35)</t>
  </si>
  <si>
    <t>A települési önkormányzatok szociális feladatainak egyéb támogatása</t>
  </si>
  <si>
    <t>Szociális ágazati pótlék</t>
  </si>
  <si>
    <t>Települési önkormányzatok nyilvános könyvtári és közművelődési feladatainak támogatása</t>
  </si>
  <si>
    <t>Könyvtári, közművelődési és múzeumi feladatok támogatása (=42+…+50)</t>
  </si>
  <si>
    <t>89</t>
  </si>
  <si>
    <t>Mindösszesen (=36+37+...+41+51+58+59+…+87)</t>
  </si>
  <si>
    <t>Költségvetési törvény alapján feladatátvétellel/feladatátadással korrigált támogatás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</si>
  <si>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</si>
  <si>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</si>
  <si>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</si>
  <si>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</si>
  <si>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</si>
  <si>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</si>
  <si>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</si>
  <si>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</si>
  <si>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I.1. A települési  önkormányzatok működésének támogatása (09 01 01 01 00)</t>
  </si>
  <si>
    <t>I.2. Nem közművel összegyűjtött háztartási szennyvíz ártalmatlanítása (09 01 01 02 00)</t>
  </si>
  <si>
    <t>I.4. Határátkelőhelyek fenntartásának támogatása (09 01 01 04 00)</t>
  </si>
  <si>
    <t>III.3. Egyes szociális és gyermekjóléti feladatok támogatása és III.7. Kiegészítő támogatás a bölcsődében foglalkoztatott, felsőfokú végzettségű kisgyermeknevelők béréhez (09 01 03 03 00)</t>
  </si>
  <si>
    <t>Összesen</t>
  </si>
  <si>
    <t>Az éves központi költségvetésből támogatásként rendelkezésre bocsátott összeg</t>
  </si>
  <si>
    <t>Az önkormányzat  által az adott célra ténylegesen felhasznált összeg 2014-ben</t>
  </si>
  <si>
    <t>Az önkormányzat  által az adott célra ténylegesen felhasznált összeg 2015-ben</t>
  </si>
  <si>
    <t>Az önkormányzat  által az adott célra ténylegesen felhasznált összeg 2016-ban</t>
  </si>
  <si>
    <t>Az önkormányzat  által az adott célra ténylegesen felhasznált összeg 2017-ben</t>
  </si>
  <si>
    <t>Az önkormányzat  által az adott célra ténylegesen felhasznált összeg 2018-ban</t>
  </si>
  <si>
    <t>Az önkormányzat  által 2016. december 31-éig fel nem használt, de a 2018. december 31-éig jogszerűen felhasználható összeg  (=3-4-5-6-7-8)</t>
  </si>
  <si>
    <t>Visszafizetési kötelezettség [=3-(4+…+9)]</t>
  </si>
  <si>
    <t>A Magyarország 2014. évi központi költségvetéséről szóló 2013. évi CCXXX. törvény 3. melléklet 10. a) pontja szerinti, az adósságkonszolidációban részt nem vett települési önkormányzatok fejlesztéseinek támogatása</t>
  </si>
  <si>
    <t>A Magyarország 2016. évi központi költségvetéséről szóló 2015. évi C. törvény 3. melléklet II. 8 pontja szerinti, az adósságkonszolidációban nem részesült települési önkormányzatok fejlesztéseinek támogatása</t>
  </si>
  <si>
    <t>Érték (Ft)</t>
  </si>
  <si>
    <t>Közvetített szolgáltatások</t>
  </si>
  <si>
    <t>Falugondnokok Egyesülete</t>
  </si>
  <si>
    <t>Imateriális javak beszerzése</t>
  </si>
  <si>
    <t xml:space="preserve">       Településképi Arculati Kézikönyv </t>
  </si>
  <si>
    <t>Ingatlanok beszerzése, létesítése</t>
  </si>
  <si>
    <t xml:space="preserve">       Közösségi Ház féltető</t>
  </si>
  <si>
    <t xml:space="preserve">      Közösségi Ház kemence</t>
  </si>
  <si>
    <t xml:space="preserve">      Közösségi Ház nyitott szintere</t>
  </si>
  <si>
    <t xml:space="preserve">      Mosó pályázat </t>
  </si>
  <si>
    <t xml:space="preserve">     Híd készítése (85/2016)</t>
  </si>
  <si>
    <t xml:space="preserve">MLSZ futballpálya körbekerítés </t>
  </si>
  <si>
    <t>Informatikai eszközök beszerzése, létesítése</t>
  </si>
  <si>
    <t xml:space="preserve">       Router</t>
  </si>
  <si>
    <t xml:space="preserve">      Led lámpatest</t>
  </si>
  <si>
    <t xml:space="preserve">      Közösségi Ház Gázkazán</t>
  </si>
  <si>
    <t xml:space="preserve">      Műtrágya szóró</t>
  </si>
  <si>
    <t xml:space="preserve">     Fűnyíró</t>
  </si>
  <si>
    <t xml:space="preserve">    Rendezvénysátor1/4 tulajdonrésze</t>
  </si>
  <si>
    <t xml:space="preserve">    Kisértékű tárgyi eszközök</t>
  </si>
  <si>
    <t xml:space="preserve">     Sportöltöző és sportpálya felújítása pályázat (öntözőkocsi+szivattyú+bojler)</t>
  </si>
  <si>
    <t>Részesedések beszerzése</t>
  </si>
  <si>
    <t xml:space="preserve">      Pécselyi iskola tető felújítása tulajdonarányosan</t>
  </si>
  <si>
    <t xml:space="preserve">     Adóságkonszolidációs pályázat-utak felújítása</t>
  </si>
  <si>
    <t xml:space="preserve">     Adóságkonszolidációs pályázat-utak felújítása (pótmunkák)</t>
  </si>
  <si>
    <t xml:space="preserve">     Sportöltöző és sportpálya felújítása pályázat </t>
  </si>
  <si>
    <t xml:space="preserve">"Önkormányzati feladatellátást szolgáló fejlesztések támogatása" pályázat, utak felújítása </t>
  </si>
  <si>
    <t xml:space="preserve"> 1.5. Helyi önk. működési célú költségvetési támogatásai és kiegészítő támogatásai</t>
  </si>
  <si>
    <t>2. Költségvetési hiány külső finanszírozására szolgáló finanszírozási célú műveletek bevételei</t>
  </si>
  <si>
    <t xml:space="preserve"> Az Önkormányzat  működési bevételei és kiadásai  2017. év </t>
  </si>
  <si>
    <t xml:space="preserve">8. Állami támogatás megelőlegezés </t>
  </si>
  <si>
    <t xml:space="preserve"> Az Önkormányzat felhalmozási bevételei és kiadásai  2017. év </t>
  </si>
  <si>
    <t xml:space="preserve">Bevételek és kiadások mérlege 2017. év </t>
  </si>
  <si>
    <t>BEVÉTELEK ÉS KIADÁSOK MÉRLEGE 
KÖTELEZŐ ÉS ÖNKÉNT VÁLLALT FELADATOK BONTÁSÁBAN 
2017. ÉV</t>
  </si>
  <si>
    <t xml:space="preserve"> Az Önkormányzat  kötelező feladatok bevételei és kiadásai  2017. év </t>
  </si>
  <si>
    <t>Ktv-i működési kiadások kötelező feladatok szerinti bontásban</t>
  </si>
  <si>
    <t xml:space="preserve">                                (kedvezmények) 2017. év                       </t>
  </si>
  <si>
    <t>2017. év teljesítés</t>
  </si>
  <si>
    <t>2020. év terv</t>
  </si>
  <si>
    <t>Állomány 2017.dec.31-én</t>
  </si>
  <si>
    <t>A/I/2 Szellemi termékek</t>
  </si>
  <si>
    <t>A/I Immateriális javak (=A/I/1+A/I/2+A/I/3)</t>
  </si>
  <si>
    <t>H/II/7 Költségvetési évet követően esedékes kötelezettségek felújításokra</t>
  </si>
  <si>
    <t>Immateriális javak beszerzése, nem aktivált beruházások</t>
  </si>
  <si>
    <t>Egyéb csökkenés</t>
  </si>
  <si>
    <t>Belterületi utak, járdák, hidak felújítása</t>
  </si>
  <si>
    <t>Kistelepülési önkormányzatok alacsony összegű fejlesztéseinek támogatása</t>
  </si>
  <si>
    <t>A településképi arculati kézikönyv elkészítésének támogatása</t>
  </si>
  <si>
    <t>sa</t>
  </si>
  <si>
    <t>Önkormányzatok feladatainak 2016. évi döntés szerinti támogatása I.</t>
  </si>
  <si>
    <t xml:space="preserve"> Az Önkormányzat önként vállalt feladatok bevételei és kiadásai  2017. év </t>
  </si>
  <si>
    <t>évenkénti bontásban (Ft)</t>
  </si>
  <si>
    <t>2017. évig</t>
  </si>
  <si>
    <t>2017. évi költségvetés terhére fizetendő</t>
  </si>
  <si>
    <t>2021.</t>
  </si>
  <si>
    <t>2021. után</t>
  </si>
  <si>
    <t>bevétel  Ft</t>
  </si>
  <si>
    <t>Ft</t>
  </si>
  <si>
    <t>Tárgyi időszak (Ft)</t>
  </si>
  <si>
    <t>Előző időszak (Ft)</t>
  </si>
  <si>
    <t>AZ ÖNKORMÁNYZAT EREDMÉNYKIMUTATÁSA 2017. ÉV</t>
  </si>
  <si>
    <t>AZ ÖNKORMÁNYZAT MÉRLEGE 2017. ÉV</t>
  </si>
  <si>
    <t>AZ ÖNKORMÁNYZAT MARADVÁNYKIMUTATÁSA 2017. ÉV</t>
  </si>
  <si>
    <t>BEVÉTELEK ELŐIRÁNYZATA 2017. ÉV</t>
  </si>
  <si>
    <t>AZ ÖNKORMÁNYZAT 2017. ÉVI KÖLTSÉGVETÉSÉNEK FŐÖSSZESÍTŐJE</t>
  </si>
  <si>
    <t>AZ ÖNKORMÁNYZAT KIADÁSAI 2017. ÉV</t>
  </si>
  <si>
    <t>2017. évi TELJESÍTÉS (Ft)</t>
  </si>
  <si>
    <t>2017. évi EREDETI EI. (Ft)</t>
  </si>
  <si>
    <t>2017. évi MÓD. EI. IV. (Ft)</t>
  </si>
  <si>
    <t xml:space="preserve"> Az Önkormányzat államigazgatási feladatok bevételei és kiadásai  2017. év </t>
  </si>
  <si>
    <t>TÁMOGATÁSOK 2017. ÉV</t>
  </si>
  <si>
    <t>Református Egyház</t>
  </si>
  <si>
    <t>Balatonfüredi Közoktatási Intézményfenntartó Társulás Pécsely  Óvoda fenntart támogatás</t>
  </si>
  <si>
    <t>Balatonfüredi közös Önkormányzati Hivatal</t>
  </si>
  <si>
    <t>Balatonfüredi Többcélú Társulás</t>
  </si>
  <si>
    <t xml:space="preserve"> Bfüredi Önkormányzati Tűzoltóság</t>
  </si>
  <si>
    <t>BEVÉTELEK ÉS KIADÁSOK MÉRLEGE  2017. ÉV</t>
  </si>
  <si>
    <t>lejárat, eszközök bel- és külföldi hitelezők szerinti bontásban (Ft-ban)</t>
  </si>
  <si>
    <t>Forgalom 2017. év</t>
  </si>
  <si>
    <t>INGATLANVAGYON BRUTTÓ ÉRTÉK 2017. ÉV (FT)</t>
  </si>
  <si>
    <t>állományi érték (Ft)</t>
  </si>
  <si>
    <t>VAGYONKIMUTATÁS 2017. ÉV</t>
  </si>
  <si>
    <t xml:space="preserve"> Kimutatás az immateriális javak, tárgyi eszközök koncesszióba, vagyonkezelésbe adott eszközök állományának alakulásáról (Ft)</t>
  </si>
  <si>
    <t>RÉSZESEDÉSEK ÉS ÉRTÉKPAPÍROK ÁLLOMÁNYA 2017. ÉV</t>
  </si>
  <si>
    <t>PÉNZESZKÖZÖK VÁLTOZÁSA 2017. ÉV</t>
  </si>
  <si>
    <t>Összeg (Ft)</t>
  </si>
  <si>
    <t>A helyi önkormányzatok kiegészítő támogatásainak és egyéb kötött felhasználású támogatásainak elszámolása (Ft)</t>
  </si>
  <si>
    <t>Az önkormányzatok általános, köznevelési és szociális feladataihoz kapcsolódó támogatások elszámolása (Ft)</t>
  </si>
  <si>
    <t>Adósságkonszolidációban részt nem vett önkormányzatok támogatásának több éves elszámolása (Ft)</t>
  </si>
  <si>
    <t>FELHALMOZÁSI KIADÁSOK ÖSSZESEN (I+II+III)</t>
  </si>
  <si>
    <t>IV. FINANSZÍROZÁSI KIADÁSOK</t>
  </si>
  <si>
    <t>FELHALMOZÁSI KIADÁSOK 2017. ÉV</t>
  </si>
  <si>
    <t>A HELYI ÖNKORMÁNYZAT TULAJDONÁBAN ÁLLÓ GAZDÁLKODÓ SZERVEZETEK MŰKÖDÉSÉBŐL SZÁRMAZÓ KÖTELEZETTSÉGEK</t>
  </si>
  <si>
    <t>Kötelezettség a részesedés arányában    2016.12.31.</t>
  </si>
  <si>
    <t>Kötelezettség a részesedés arányában    2017.12.31.</t>
  </si>
  <si>
    <t>A 2017. december 31.-i adatok nem minden esetben állnak rendelkezésre, ezért az előző évi adatokat szerepeltettük.</t>
  </si>
  <si>
    <t>"Mosó" forrás felújítása és pihenőpark kialakítása</t>
  </si>
  <si>
    <t>A polgármesteri béremelés különbözetének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</si>
</sst>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mmm\ d/"/>
    <numFmt numFmtId="165" formatCode="0.0"/>
    <numFmt numFmtId="166" formatCode="#\ ##0"/>
    <numFmt numFmtId="167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21" fillId="0" borderId="0" applyFont="0" applyFill="0" applyBorder="0" applyAlignment="0" applyProtection="0"/>
    <xf numFmtId="0" fontId="1" fillId="0" borderId="0"/>
  </cellStyleXfs>
  <cellXfs count="792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wrapText="1"/>
    </xf>
    <xf numFmtId="3" fontId="5" fillId="0" borderId="1" xfId="1" applyNumberFormat="1" applyFont="1" applyBorder="1"/>
    <xf numFmtId="0" fontId="5" fillId="2" borderId="5" xfId="3" applyFont="1" applyFill="1" applyBorder="1" applyAlignment="1">
      <alignment wrapText="1"/>
    </xf>
    <xf numFmtId="0" fontId="4" fillId="0" borderId="5" xfId="1" applyFont="1" applyBorder="1" applyAlignment="1">
      <alignment horizontal="left" wrapText="1"/>
    </xf>
    <xf numFmtId="3" fontId="4" fillId="0" borderId="1" xfId="1" applyNumberFormat="1" applyFont="1" applyBorder="1" applyAlignment="1">
      <alignment horizontal="right" wrapText="1"/>
    </xf>
    <xf numFmtId="0" fontId="4" fillId="0" borderId="5" xfId="3" applyFont="1" applyBorder="1" applyAlignment="1">
      <alignment horizontal="left" wrapText="1"/>
    </xf>
    <xf numFmtId="3" fontId="4" fillId="0" borderId="1" xfId="1" applyNumberFormat="1" applyFont="1" applyBorder="1"/>
    <xf numFmtId="0" fontId="4" fillId="2" borderId="5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right" wrapText="1"/>
    </xf>
    <xf numFmtId="0" fontId="4" fillId="2" borderId="5" xfId="1" applyFont="1" applyFill="1" applyBorder="1" applyAlignment="1">
      <alignment horizontal="left" wrapText="1"/>
    </xf>
    <xf numFmtId="49" fontId="5" fillId="0" borderId="5" xfId="0" applyNumberFormat="1" applyFont="1" applyBorder="1" applyAlignment="1">
      <alignment wrapText="1"/>
    </xf>
    <xf numFmtId="3" fontId="5" fillId="0" borderId="5" xfId="4" applyNumberFormat="1" applyFont="1" applyFill="1" applyBorder="1" applyAlignment="1">
      <alignment wrapText="1"/>
    </xf>
    <xf numFmtId="0" fontId="4" fillId="2" borderId="7" xfId="1" applyFont="1" applyFill="1" applyBorder="1" applyAlignment="1">
      <alignment horizontal="center" wrapText="1"/>
    </xf>
    <xf numFmtId="3" fontId="4" fillId="2" borderId="8" xfId="1" applyNumberFormat="1" applyFont="1" applyFill="1" applyBorder="1" applyAlignment="1">
      <alignment horizontal="right" wrapText="1"/>
    </xf>
    <xf numFmtId="3" fontId="5" fillId="0" borderId="0" xfId="1" applyNumberFormat="1" applyFont="1" applyBorder="1"/>
    <xf numFmtId="3" fontId="4" fillId="0" borderId="0" xfId="1" applyNumberFormat="1" applyFont="1" applyBorder="1"/>
    <xf numFmtId="0" fontId="6" fillId="0" borderId="5" xfId="1" applyFont="1" applyBorder="1" applyAlignment="1">
      <alignment horizontal="left" wrapText="1"/>
    </xf>
    <xf numFmtId="0" fontId="6" fillId="2" borderId="5" xfId="1" applyFont="1" applyFill="1" applyBorder="1" applyAlignment="1">
      <alignment wrapText="1"/>
    </xf>
    <xf numFmtId="3" fontId="5" fillId="0" borderId="0" xfId="2" applyNumberFormat="1" applyFont="1"/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0" xfId="2" applyNumberFormat="1" applyFont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left" vertical="center" wrapText="1" indent="1"/>
    </xf>
    <xf numFmtId="3" fontId="5" fillId="0" borderId="1" xfId="1" applyNumberFormat="1" applyFont="1" applyFill="1" applyBorder="1"/>
    <xf numFmtId="3" fontId="5" fillId="0" borderId="1" xfId="2" applyNumberFormat="1" applyFont="1" applyBorder="1"/>
    <xf numFmtId="3" fontId="4" fillId="0" borderId="5" xfId="1" applyNumberFormat="1" applyFont="1" applyFill="1" applyBorder="1" applyAlignment="1">
      <alignment horizontal="left" vertical="center" wrapText="1" indent="2"/>
    </xf>
    <xf numFmtId="3" fontId="4" fillId="0" borderId="1" xfId="1" applyNumberFormat="1" applyFont="1" applyFill="1" applyBorder="1" applyAlignment="1">
      <alignment horizontal="right" wrapText="1"/>
    </xf>
    <xf numFmtId="3" fontId="4" fillId="0" borderId="1" xfId="2" applyNumberFormat="1" applyFont="1" applyBorder="1"/>
    <xf numFmtId="3" fontId="4" fillId="0" borderId="0" xfId="2" applyNumberFormat="1" applyFont="1"/>
    <xf numFmtId="3" fontId="5" fillId="0" borderId="5" xfId="1" applyNumberFormat="1" applyFont="1" applyFill="1" applyBorder="1"/>
    <xf numFmtId="3" fontId="5" fillId="0" borderId="1" xfId="1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left" vertical="center" wrapText="1" indent="2"/>
    </xf>
    <xf numFmtId="3" fontId="5" fillId="0" borderId="1" xfId="0" applyNumberFormat="1" applyFont="1" applyBorder="1"/>
    <xf numFmtId="3" fontId="4" fillId="0" borderId="0" xfId="1" applyNumberFormat="1" applyFont="1" applyFill="1" applyBorder="1"/>
    <xf numFmtId="3" fontId="5" fillId="0" borderId="5" xfId="1" applyNumberFormat="1" applyFont="1" applyFill="1" applyBorder="1" applyAlignment="1">
      <alignment horizontal="left" vertical="center" wrapText="1" indent="1"/>
    </xf>
    <xf numFmtId="3" fontId="5" fillId="0" borderId="0" xfId="1" applyNumberFormat="1" applyFont="1" applyFill="1" applyBorder="1"/>
    <xf numFmtId="3" fontId="5" fillId="0" borderId="1" xfId="2" applyNumberFormat="1" applyFont="1" applyFill="1" applyBorder="1"/>
    <xf numFmtId="3" fontId="5" fillId="0" borderId="0" xfId="1" applyNumberFormat="1" applyFont="1" applyFill="1" applyBorder="1" applyAlignment="1">
      <alignment horizontal="right" wrapText="1"/>
    </xf>
    <xf numFmtId="3" fontId="4" fillId="0" borderId="7" xfId="1" applyNumberFormat="1" applyFont="1" applyFill="1" applyBorder="1" applyAlignment="1">
      <alignment horizontal="left" vertical="center" wrapText="1" indent="1"/>
    </xf>
    <xf numFmtId="3" fontId="4" fillId="0" borderId="8" xfId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6" fillId="0" borderId="1" xfId="2" applyNumberFormat="1" applyFont="1" applyBorder="1"/>
    <xf numFmtId="3" fontId="6" fillId="0" borderId="1" xfId="1" applyNumberFormat="1" applyFont="1" applyFill="1" applyBorder="1" applyAlignment="1">
      <alignment horizontal="right" wrapText="1"/>
    </xf>
    <xf numFmtId="3" fontId="6" fillId="0" borderId="5" xfId="1" applyNumberFormat="1" applyFont="1" applyFill="1" applyBorder="1" applyAlignment="1">
      <alignment horizontal="left" vertical="center" wrapText="1" indent="1"/>
    </xf>
    <xf numFmtId="3" fontId="6" fillId="0" borderId="1" xfId="2" applyNumberFormat="1" applyFont="1" applyFill="1" applyBorder="1"/>
    <xf numFmtId="0" fontId="5" fillId="0" borderId="0" xfId="5" applyFont="1" applyFill="1"/>
    <xf numFmtId="0" fontId="5" fillId="0" borderId="0" xfId="5" applyFont="1" applyFill="1" applyAlignment="1">
      <alignment horizontal="right" vertical="center"/>
    </xf>
    <xf numFmtId="0" fontId="5" fillId="0" borderId="0" xfId="0" applyFont="1"/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right" vertical="center" wrapText="1"/>
    </xf>
    <xf numFmtId="0" fontId="5" fillId="0" borderId="5" xfId="5" applyFont="1" applyFill="1" applyBorder="1" applyAlignment="1">
      <alignment wrapText="1"/>
    </xf>
    <xf numFmtId="3" fontId="5" fillId="0" borderId="1" xfId="0" applyNumberFormat="1" applyFont="1" applyFill="1" applyBorder="1"/>
    <xf numFmtId="49" fontId="5" fillId="0" borderId="5" xfId="5" applyNumberFormat="1" applyFont="1" applyFill="1" applyBorder="1" applyAlignment="1">
      <alignment wrapText="1"/>
    </xf>
    <xf numFmtId="0" fontId="5" fillId="0" borderId="5" xfId="5" applyFont="1" applyFill="1" applyBorder="1"/>
    <xf numFmtId="0" fontId="4" fillId="0" borderId="5" xfId="3" applyFont="1" applyFill="1" applyBorder="1" applyAlignment="1">
      <alignment vertical="center" wrapText="1"/>
    </xf>
    <xf numFmtId="3" fontId="4" fillId="0" borderId="1" xfId="0" applyNumberFormat="1" applyFont="1" applyFill="1" applyBorder="1"/>
    <xf numFmtId="0" fontId="4" fillId="0" borderId="5" xfId="5" applyFont="1" applyFill="1" applyBorder="1" applyAlignment="1">
      <alignment wrapText="1"/>
    </xf>
    <xf numFmtId="0" fontId="4" fillId="0" borderId="7" xfId="5" applyFont="1" applyFill="1" applyBorder="1" applyAlignment="1">
      <alignment wrapText="1"/>
    </xf>
    <xf numFmtId="3" fontId="4" fillId="0" borderId="8" xfId="5" applyNumberFormat="1" applyFont="1" applyFill="1" applyBorder="1" applyAlignment="1">
      <alignment horizontal="right" vertical="center"/>
    </xf>
    <xf numFmtId="0" fontId="5" fillId="0" borderId="10" xfId="5" applyFont="1" applyFill="1" applyBorder="1"/>
    <xf numFmtId="0" fontId="4" fillId="0" borderId="0" xfId="5" applyFont="1" applyFill="1" applyAlignment="1">
      <alignment horizontal="right" vertical="center"/>
    </xf>
    <xf numFmtId="0" fontId="5" fillId="0" borderId="0" xfId="5" applyFont="1" applyFill="1" applyAlignment="1">
      <alignment horizontal="center"/>
    </xf>
    <xf numFmtId="3" fontId="5" fillId="0" borderId="0" xfId="5" applyNumberFormat="1" applyFont="1" applyFill="1"/>
    <xf numFmtId="3" fontId="5" fillId="0" borderId="0" xfId="5" applyNumberFormat="1" applyFont="1" applyFill="1" applyAlignment="1">
      <alignment horizontal="right" vertical="center"/>
    </xf>
    <xf numFmtId="3" fontId="4" fillId="0" borderId="2" xfId="4" applyNumberFormat="1" applyFont="1" applyBorder="1" applyAlignment="1">
      <alignment horizontal="center" wrapText="1"/>
    </xf>
    <xf numFmtId="3" fontId="5" fillId="0" borderId="0" xfId="4" applyNumberFormat="1" applyFont="1"/>
    <xf numFmtId="3" fontId="5" fillId="0" borderId="0" xfId="4" applyNumberFormat="1" applyFont="1" applyAlignment="1">
      <alignment horizontal="center"/>
    </xf>
    <xf numFmtId="3" fontId="4" fillId="0" borderId="5" xfId="6" applyNumberFormat="1" applyFont="1" applyBorder="1" applyAlignment="1">
      <alignment horizontal="left" wrapText="1"/>
    </xf>
    <xf numFmtId="3" fontId="4" fillId="3" borderId="1" xfId="3" applyNumberFormat="1" applyFont="1" applyFill="1" applyBorder="1" applyAlignment="1">
      <alignment horizontal="right" wrapText="1"/>
    </xf>
    <xf numFmtId="3" fontId="5" fillId="0" borderId="0" xfId="6" applyNumberFormat="1" applyFont="1" applyBorder="1"/>
    <xf numFmtId="3" fontId="5" fillId="0" borderId="0" xfId="6" applyNumberFormat="1" applyFont="1" applyBorder="1" applyAlignment="1">
      <alignment horizontal="center"/>
    </xf>
    <xf numFmtId="3" fontId="5" fillId="0" borderId="5" xfId="6" applyNumberFormat="1" applyFont="1" applyBorder="1" applyAlignment="1">
      <alignment horizontal="left" wrapText="1"/>
    </xf>
    <xf numFmtId="3" fontId="5" fillId="3" borderId="1" xfId="3" applyNumberFormat="1" applyFont="1" applyFill="1" applyBorder="1" applyAlignment="1">
      <alignment horizontal="right" vertical="center" wrapText="1"/>
    </xf>
    <xf numFmtId="3" fontId="5" fillId="3" borderId="1" xfId="3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left" wrapText="1"/>
    </xf>
    <xf numFmtId="3" fontId="5" fillId="0" borderId="1" xfId="6" applyNumberFormat="1" applyFont="1" applyFill="1" applyBorder="1" applyAlignment="1">
      <alignment horizontal="right"/>
    </xf>
    <xf numFmtId="3" fontId="10" fillId="0" borderId="5" xfId="6" applyNumberFormat="1" applyFont="1" applyFill="1" applyBorder="1" applyAlignment="1">
      <alignment horizontal="left" wrapText="1"/>
    </xf>
    <xf numFmtId="3" fontId="5" fillId="0" borderId="1" xfId="3" applyNumberFormat="1" applyFont="1" applyFill="1" applyBorder="1" applyAlignment="1">
      <alignment horizontal="right" vertical="center" wrapText="1"/>
    </xf>
    <xf numFmtId="3" fontId="10" fillId="0" borderId="5" xfId="6" applyNumberFormat="1" applyFont="1" applyFill="1" applyBorder="1" applyAlignment="1">
      <alignment wrapText="1"/>
    </xf>
    <xf numFmtId="3" fontId="5" fillId="0" borderId="1" xfId="6" applyNumberFormat="1" applyFont="1" applyFill="1" applyBorder="1"/>
    <xf numFmtId="3" fontId="4" fillId="0" borderId="5" xfId="0" applyNumberFormat="1" applyFont="1" applyFill="1" applyBorder="1" applyAlignment="1">
      <alignment horizontal="left" wrapText="1"/>
    </xf>
    <xf numFmtId="3" fontId="4" fillId="0" borderId="1" xfId="6" applyNumberFormat="1" applyFont="1" applyFill="1" applyBorder="1" applyAlignment="1">
      <alignment horizontal="right"/>
    </xf>
    <xf numFmtId="3" fontId="5" fillId="0" borderId="0" xfId="6" applyNumberFormat="1" applyFont="1" applyFill="1" applyBorder="1"/>
    <xf numFmtId="3" fontId="5" fillId="0" borderId="0" xfId="6" applyNumberFormat="1" applyFont="1" applyFill="1" applyBorder="1" applyAlignment="1">
      <alignment horizontal="center"/>
    </xf>
    <xf numFmtId="3" fontId="4" fillId="0" borderId="1" xfId="6" applyNumberFormat="1" applyFont="1" applyFill="1" applyBorder="1" applyAlignment="1"/>
    <xf numFmtId="3" fontId="5" fillId="0" borderId="1" xfId="6" applyNumberFormat="1" applyFont="1" applyFill="1" applyBorder="1" applyAlignment="1"/>
    <xf numFmtId="3" fontId="5" fillId="0" borderId="1" xfId="4" applyNumberFormat="1" applyFont="1" applyFill="1" applyBorder="1" applyAlignment="1"/>
    <xf numFmtId="3" fontId="4" fillId="0" borderId="0" xfId="4" applyNumberFormat="1" applyFont="1"/>
    <xf numFmtId="3" fontId="4" fillId="0" borderId="0" xfId="4" applyNumberFormat="1" applyFont="1" applyAlignment="1">
      <alignment horizontal="center"/>
    </xf>
    <xf numFmtId="3" fontId="4" fillId="0" borderId="5" xfId="4" applyNumberFormat="1" applyFont="1" applyBorder="1" applyAlignment="1">
      <alignment wrapText="1"/>
    </xf>
    <xf numFmtId="3" fontId="4" fillId="0" borderId="1" xfId="4" applyNumberFormat="1" applyFont="1" applyBorder="1" applyAlignment="1"/>
    <xf numFmtId="3" fontId="4" fillId="0" borderId="0" xfId="4" applyNumberFormat="1" applyFont="1" applyFill="1"/>
    <xf numFmtId="3" fontId="4" fillId="0" borderId="0" xfId="4" applyNumberFormat="1" applyFont="1" applyFill="1" applyAlignment="1">
      <alignment horizontal="center"/>
    </xf>
    <xf numFmtId="49" fontId="5" fillId="0" borderId="5" xfId="4" applyNumberFormat="1" applyFont="1" applyFill="1" applyBorder="1" applyAlignment="1">
      <alignment wrapText="1"/>
    </xf>
    <xf numFmtId="49" fontId="4" fillId="0" borderId="7" xfId="4" applyNumberFormat="1" applyFont="1" applyBorder="1" applyAlignment="1">
      <alignment wrapText="1"/>
    </xf>
    <xf numFmtId="3" fontId="4" fillId="0" borderId="8" xfId="4" applyNumberFormat="1" applyFont="1" applyBorder="1" applyAlignment="1"/>
    <xf numFmtId="49" fontId="5" fillId="0" borderId="0" xfId="4" applyNumberFormat="1" applyFont="1" applyAlignment="1">
      <alignment wrapText="1"/>
    </xf>
    <xf numFmtId="3" fontId="5" fillId="0" borderId="0" xfId="4" applyNumberFormat="1" applyFont="1" applyAlignment="1">
      <alignment horizontal="right"/>
    </xf>
    <xf numFmtId="3" fontId="5" fillId="0" borderId="0" xfId="4" applyNumberFormat="1" applyFont="1" applyAlignment="1">
      <alignment wrapText="1"/>
    </xf>
    <xf numFmtId="165" fontId="7" fillId="0" borderId="4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4" fillId="0" borderId="6" xfId="6" applyNumberFormat="1" applyFont="1" applyBorder="1"/>
    <xf numFmtId="165" fontId="5" fillId="0" borderId="6" xfId="6" applyNumberFormat="1" applyFont="1" applyBorder="1"/>
    <xf numFmtId="165" fontId="5" fillId="0" borderId="0" xfId="4" applyNumberFormat="1" applyFont="1"/>
    <xf numFmtId="3" fontId="5" fillId="0" borderId="1" xfId="3" applyNumberFormat="1" applyFont="1" applyFill="1" applyBorder="1" applyAlignment="1">
      <alignment horizontal="right" wrapText="1"/>
    </xf>
    <xf numFmtId="3" fontId="4" fillId="0" borderId="1" xfId="3" applyNumberFormat="1" applyFont="1" applyFill="1" applyBorder="1" applyAlignment="1">
      <alignment horizontal="right" wrapText="1"/>
    </xf>
    <xf numFmtId="165" fontId="5" fillId="0" borderId="0" xfId="0" applyNumberFormat="1" applyFont="1"/>
    <xf numFmtId="165" fontId="5" fillId="0" borderId="0" xfId="2" applyNumberFormat="1" applyFont="1"/>
    <xf numFmtId="165" fontId="5" fillId="0" borderId="6" xfId="2" applyNumberFormat="1" applyFont="1" applyBorder="1"/>
    <xf numFmtId="165" fontId="4" fillId="0" borderId="6" xfId="2" applyNumberFormat="1" applyFont="1" applyBorder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/>
    <xf numFmtId="0" fontId="4" fillId="0" borderId="0" xfId="1" applyFont="1" applyBorder="1"/>
    <xf numFmtId="0" fontId="4" fillId="2" borderId="0" xfId="1" applyFont="1" applyFill="1" applyBorder="1"/>
    <xf numFmtId="0" fontId="4" fillId="2" borderId="0" xfId="1" applyFont="1" applyFill="1"/>
    <xf numFmtId="0" fontId="5" fillId="0" borderId="0" xfId="1" applyFont="1" applyBorder="1" applyAlignment="1">
      <alignment wrapText="1"/>
    </xf>
    <xf numFmtId="0" fontId="5" fillId="0" borderId="0" xfId="1" applyFont="1" applyBorder="1"/>
    <xf numFmtId="0" fontId="5" fillId="0" borderId="0" xfId="1" applyFont="1" applyAlignment="1">
      <alignment wrapText="1"/>
    </xf>
    <xf numFmtId="0" fontId="5" fillId="0" borderId="11" xfId="1" applyFont="1" applyBorder="1"/>
    <xf numFmtId="0" fontId="5" fillId="0" borderId="12" xfId="1" applyFont="1" applyBorder="1"/>
    <xf numFmtId="0" fontId="4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/>
    <xf numFmtId="0" fontId="4" fillId="2" borderId="5" xfId="1" applyFont="1" applyFill="1" applyBorder="1" applyAlignment="1">
      <alignment wrapText="1"/>
    </xf>
    <xf numFmtId="3" fontId="4" fillId="2" borderId="0" xfId="1" applyNumberFormat="1" applyFont="1" applyFill="1" applyBorder="1"/>
    <xf numFmtId="0" fontId="5" fillId="2" borderId="5" xfId="1" applyFont="1" applyFill="1" applyBorder="1" applyAlignment="1">
      <alignment wrapText="1"/>
    </xf>
    <xf numFmtId="3" fontId="10" fillId="2" borderId="1" xfId="1" applyNumberFormat="1" applyFont="1" applyFill="1" applyBorder="1" applyAlignment="1">
      <alignment horizontal="right" wrapText="1"/>
    </xf>
    <xf numFmtId="0" fontId="10" fillId="2" borderId="0" xfId="1" applyFont="1" applyFill="1" applyBorder="1"/>
    <xf numFmtId="3" fontId="10" fillId="2" borderId="0" xfId="1" applyNumberFormat="1" applyFont="1" applyFill="1" applyBorder="1"/>
    <xf numFmtId="164" fontId="5" fillId="2" borderId="5" xfId="3" applyNumberFormat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right" wrapText="1"/>
    </xf>
    <xf numFmtId="0" fontId="11" fillId="2" borderId="0" xfId="1" applyFont="1" applyFill="1" applyBorder="1"/>
    <xf numFmtId="0" fontId="8" fillId="2" borderId="5" xfId="3" applyFont="1" applyFill="1" applyBorder="1" applyAlignment="1">
      <alignment wrapText="1"/>
    </xf>
    <xf numFmtId="0" fontId="8" fillId="0" borderId="5" xfId="3" applyFont="1" applyFill="1" applyBorder="1" applyAlignment="1">
      <alignment wrapText="1"/>
    </xf>
    <xf numFmtId="3" fontId="10" fillId="0" borderId="1" xfId="1" applyNumberFormat="1" applyFont="1" applyFill="1" applyBorder="1" applyAlignment="1">
      <alignment horizontal="right" wrapText="1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wrapText="1"/>
    </xf>
    <xf numFmtId="0" fontId="5" fillId="2" borderId="5" xfId="3" applyFont="1" applyFill="1" applyBorder="1" applyAlignment="1">
      <alignment horizontal="left" wrapText="1"/>
    </xf>
    <xf numFmtId="0" fontId="4" fillId="2" borderId="5" xfId="3" applyFont="1" applyFill="1" applyBorder="1" applyAlignment="1">
      <alignment wrapText="1"/>
    </xf>
    <xf numFmtId="3" fontId="5" fillId="2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16" fontId="8" fillId="2" borderId="5" xfId="3" applyNumberFormat="1" applyFont="1" applyFill="1" applyBorder="1" applyAlignment="1">
      <alignment wrapText="1"/>
    </xf>
    <xf numFmtId="0" fontId="5" fillId="0" borderId="5" xfId="1" applyFont="1" applyBorder="1"/>
    <xf numFmtId="0" fontId="5" fillId="0" borderId="1" xfId="1" applyFont="1" applyBorder="1"/>
    <xf numFmtId="0" fontId="5" fillId="0" borderId="7" xfId="1" applyFont="1" applyBorder="1"/>
    <xf numFmtId="0" fontId="5" fillId="0" borderId="8" xfId="1" applyFont="1" applyBorder="1"/>
    <xf numFmtId="165" fontId="5" fillId="0" borderId="0" xfId="1" applyNumberFormat="1" applyFont="1" applyBorder="1"/>
    <xf numFmtId="165" fontId="4" fillId="2" borderId="6" xfId="1" applyNumberFormat="1" applyFont="1" applyFill="1" applyBorder="1"/>
    <xf numFmtId="165" fontId="4" fillId="2" borderId="6" xfId="1" applyNumberFormat="1" applyFont="1" applyFill="1" applyBorder="1" applyAlignment="1">
      <alignment vertical="center"/>
    </xf>
    <xf numFmtId="165" fontId="4" fillId="2" borderId="9" xfId="1" applyNumberFormat="1" applyFont="1" applyFill="1" applyBorder="1" applyAlignment="1">
      <alignment vertical="center"/>
    </xf>
    <xf numFmtId="165" fontId="5" fillId="2" borderId="6" xfId="1" applyNumberFormat="1" applyFont="1" applyFill="1" applyBorder="1"/>
    <xf numFmtId="165" fontId="5" fillId="0" borderId="0" xfId="1" applyNumberFormat="1" applyFont="1"/>
    <xf numFmtId="165" fontId="5" fillId="0" borderId="6" xfId="1" applyNumberFormat="1" applyFont="1" applyBorder="1"/>
    <xf numFmtId="165" fontId="4" fillId="0" borderId="6" xfId="1" applyNumberFormat="1" applyFont="1" applyBorder="1"/>
    <xf numFmtId="165" fontId="4" fillId="0" borderId="9" xfId="1" applyNumberFormat="1" applyFont="1" applyBorder="1"/>
    <xf numFmtId="165" fontId="6" fillId="0" borderId="6" xfId="2" applyNumberFormat="1" applyFont="1" applyBorder="1"/>
    <xf numFmtId="165" fontId="4" fillId="0" borderId="9" xfId="6" applyNumberFormat="1" applyFont="1" applyBorder="1"/>
    <xf numFmtId="3" fontId="6" fillId="0" borderId="1" xfId="2" applyNumberFormat="1" applyFont="1" applyBorder="1" applyAlignment="1">
      <alignment wrapText="1"/>
    </xf>
    <xf numFmtId="3" fontId="5" fillId="0" borderId="0" xfId="2" applyNumberFormat="1" applyFont="1" applyAlignment="1">
      <alignment wrapText="1"/>
    </xf>
    <xf numFmtId="3" fontId="4" fillId="0" borderId="2" xfId="2" applyNumberFormat="1" applyFont="1" applyBorder="1" applyAlignment="1">
      <alignment wrapText="1"/>
    </xf>
    <xf numFmtId="3" fontId="4" fillId="0" borderId="3" xfId="2" applyNumberFormat="1" applyFont="1" applyBorder="1" applyAlignment="1">
      <alignment wrapText="1"/>
    </xf>
    <xf numFmtId="3" fontId="5" fillId="0" borderId="0" xfId="2" applyNumberFormat="1" applyFont="1" applyBorder="1" applyAlignment="1">
      <alignment wrapText="1"/>
    </xf>
    <xf numFmtId="3" fontId="5" fillId="2" borderId="5" xfId="1" applyNumberFormat="1" applyFont="1" applyFill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0" xfId="2" applyNumberFormat="1" applyFont="1" applyBorder="1"/>
    <xf numFmtId="3" fontId="5" fillId="0" borderId="5" xfId="2" applyNumberFormat="1" applyFont="1" applyBorder="1" applyAlignment="1">
      <alignment wrapText="1"/>
    </xf>
    <xf numFmtId="3" fontId="5" fillId="0" borderId="0" xfId="2" applyNumberFormat="1" applyFont="1" applyFill="1" applyBorder="1"/>
    <xf numFmtId="3" fontId="5" fillId="2" borderId="5" xfId="3" applyNumberFormat="1" applyFont="1" applyFill="1" applyBorder="1" applyAlignment="1">
      <alignment wrapText="1"/>
    </xf>
    <xf numFmtId="3" fontId="4" fillId="0" borderId="5" xfId="2" applyNumberFormat="1" applyFont="1" applyBorder="1" applyAlignment="1">
      <alignment wrapText="1"/>
    </xf>
    <xf numFmtId="3" fontId="4" fillId="0" borderId="1" xfId="2" applyNumberFormat="1" applyFont="1" applyBorder="1" applyAlignment="1">
      <alignment wrapText="1"/>
    </xf>
    <xf numFmtId="3" fontId="4" fillId="0" borderId="0" xfId="2" applyNumberFormat="1" applyFont="1" applyBorder="1"/>
    <xf numFmtId="3" fontId="8" fillId="0" borderId="1" xfId="2" applyNumberFormat="1" applyFont="1" applyBorder="1" applyAlignment="1">
      <alignment wrapText="1"/>
    </xf>
    <xf numFmtId="3" fontId="8" fillId="0" borderId="5" xfId="2" applyNumberFormat="1" applyFont="1" applyBorder="1" applyAlignment="1">
      <alignment wrapText="1"/>
    </xf>
    <xf numFmtId="3" fontId="4" fillId="0" borderId="7" xfId="2" applyNumberFormat="1" applyFont="1" applyBorder="1" applyAlignment="1">
      <alignment wrapText="1"/>
    </xf>
    <xf numFmtId="3" fontId="4" fillId="0" borderId="8" xfId="2" applyNumberFormat="1" applyFont="1" applyBorder="1"/>
    <xf numFmtId="3" fontId="4" fillId="0" borderId="8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3" fontId="4" fillId="0" borderId="0" xfId="2" applyNumberFormat="1" applyFont="1" applyBorder="1" applyAlignment="1">
      <alignment wrapText="1"/>
    </xf>
    <xf numFmtId="165" fontId="5" fillId="0" borderId="1" xfId="2" applyNumberFormat="1" applyFont="1" applyBorder="1"/>
    <xf numFmtId="165" fontId="4" fillId="0" borderId="1" xfId="2" applyNumberFormat="1" applyFont="1" applyBorder="1"/>
    <xf numFmtId="165" fontId="4" fillId="0" borderId="8" xfId="2" applyNumberFormat="1" applyFont="1" applyBorder="1"/>
    <xf numFmtId="165" fontId="4" fillId="0" borderId="0" xfId="2" applyNumberFormat="1" applyFont="1" applyBorder="1"/>
    <xf numFmtId="165" fontId="4" fillId="0" borderId="9" xfId="2" applyNumberFormat="1" applyFont="1" applyBorder="1"/>
    <xf numFmtId="165" fontId="4" fillId="0" borderId="3" xfId="1" applyNumberFormat="1" applyFont="1" applyBorder="1" applyAlignment="1">
      <alignment horizontal="center" vertical="center"/>
    </xf>
    <xf numFmtId="0" fontId="6" fillId="0" borderId="0" xfId="7" applyFont="1" applyAlignment="1">
      <alignment wrapText="1"/>
    </xf>
    <xf numFmtId="0" fontId="6" fillId="0" borderId="0" xfId="7" applyFont="1"/>
    <xf numFmtId="0" fontId="7" fillId="0" borderId="5" xfId="7" applyFont="1" applyBorder="1" applyAlignment="1">
      <alignment wrapText="1"/>
    </xf>
    <xf numFmtId="0" fontId="7" fillId="2" borderId="1" xfId="8" applyFont="1" applyFill="1" applyBorder="1" applyAlignment="1">
      <alignment horizontal="center" vertical="center" wrapText="1"/>
    </xf>
    <xf numFmtId="0" fontId="7" fillId="0" borderId="1" xfId="7" applyFont="1" applyBorder="1" applyAlignment="1">
      <alignment wrapText="1"/>
    </xf>
    <xf numFmtId="0" fontId="6" fillId="0" borderId="1" xfId="7" applyFont="1" applyBorder="1" applyAlignment="1">
      <alignment wrapText="1"/>
    </xf>
    <xf numFmtId="3" fontId="6" fillId="0" borderId="1" xfId="7" applyNumberFormat="1" applyFont="1" applyBorder="1"/>
    <xf numFmtId="0" fontId="6" fillId="0" borderId="1" xfId="9" applyFont="1" applyBorder="1" applyAlignment="1">
      <alignment wrapText="1"/>
    </xf>
    <xf numFmtId="0" fontId="6" fillId="0" borderId="5" xfId="9" applyFont="1" applyBorder="1" applyAlignment="1">
      <alignment wrapText="1"/>
    </xf>
    <xf numFmtId="0" fontId="6" fillId="0" borderId="1" xfId="2" applyFont="1" applyBorder="1" applyAlignment="1">
      <alignment wrapText="1"/>
    </xf>
    <xf numFmtId="3" fontId="6" fillId="2" borderId="1" xfId="8" applyNumberFormat="1" applyFont="1" applyFill="1" applyBorder="1" applyAlignment="1">
      <alignment horizontal="right" wrapText="1"/>
    </xf>
    <xf numFmtId="164" fontId="6" fillId="0" borderId="1" xfId="2" applyNumberFormat="1" applyFont="1" applyBorder="1" applyAlignment="1">
      <alignment wrapText="1"/>
    </xf>
    <xf numFmtId="3" fontId="7" fillId="0" borderId="1" xfId="7" applyNumberFormat="1" applyFont="1" applyBorder="1"/>
    <xf numFmtId="0" fontId="6" fillId="0" borderId="5" xfId="7" applyFont="1" applyBorder="1" applyAlignment="1">
      <alignment wrapText="1"/>
    </xf>
    <xf numFmtId="0" fontId="7" fillId="0" borderId="1" xfId="7" applyFont="1" applyBorder="1"/>
    <xf numFmtId="0" fontId="6" fillId="0" borderId="1" xfId="7" applyFont="1" applyBorder="1"/>
    <xf numFmtId="0" fontId="6" fillId="0" borderId="5" xfId="2" applyFont="1" applyBorder="1" applyAlignment="1">
      <alignment wrapText="1"/>
    </xf>
    <xf numFmtId="0" fontId="6" fillId="0" borderId="1" xfId="9" applyFont="1" applyFill="1" applyBorder="1" applyAlignment="1">
      <alignment wrapText="1"/>
    </xf>
    <xf numFmtId="0" fontId="7" fillId="0" borderId="7" xfId="7" applyFont="1" applyBorder="1" applyAlignment="1">
      <alignment wrapText="1"/>
    </xf>
    <xf numFmtId="3" fontId="7" fillId="0" borderId="8" xfId="7" applyNumberFormat="1" applyFont="1" applyBorder="1"/>
    <xf numFmtId="0" fontId="7" fillId="0" borderId="8" xfId="7" applyFont="1" applyBorder="1" applyAlignment="1">
      <alignment wrapText="1"/>
    </xf>
    <xf numFmtId="3" fontId="6" fillId="0" borderId="0" xfId="7" applyNumberFormat="1" applyFont="1"/>
    <xf numFmtId="0" fontId="7" fillId="0" borderId="2" xfId="7" applyFont="1" applyBorder="1" applyAlignment="1">
      <alignment wrapText="1"/>
    </xf>
    <xf numFmtId="0" fontId="7" fillId="0" borderId="3" xfId="7" applyFont="1" applyBorder="1" applyAlignment="1">
      <alignment wrapText="1"/>
    </xf>
    <xf numFmtId="3" fontId="7" fillId="0" borderId="1" xfId="7" applyNumberFormat="1" applyFont="1" applyBorder="1" applyAlignment="1">
      <alignment wrapText="1"/>
    </xf>
    <xf numFmtId="0" fontId="5" fillId="0" borderId="0" xfId="7" applyFont="1" applyAlignment="1">
      <alignment wrapText="1"/>
    </xf>
    <xf numFmtId="0" fontId="5" fillId="0" borderId="0" xfId="7" applyFont="1"/>
    <xf numFmtId="49" fontId="4" fillId="0" borderId="2" xfId="7" applyNumberFormat="1" applyFont="1" applyBorder="1" applyAlignment="1">
      <alignment horizontal="center" vertical="center" wrapText="1"/>
    </xf>
    <xf numFmtId="49" fontId="4" fillId="0" borderId="3" xfId="7" applyNumberFormat="1" applyFont="1" applyBorder="1" applyAlignment="1">
      <alignment horizontal="center" vertical="center" wrapText="1"/>
    </xf>
    <xf numFmtId="0" fontId="4" fillId="0" borderId="5" xfId="7" applyFont="1" applyBorder="1" applyAlignment="1">
      <alignment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1" xfId="7" applyFont="1" applyBorder="1" applyAlignment="1">
      <alignment wrapText="1"/>
    </xf>
    <xf numFmtId="0" fontId="5" fillId="0" borderId="1" xfId="7" applyFont="1" applyBorder="1" applyAlignment="1">
      <alignment wrapText="1"/>
    </xf>
    <xf numFmtId="3" fontId="5" fillId="0" borderId="1" xfId="7" applyNumberFormat="1" applyFont="1" applyBorder="1"/>
    <xf numFmtId="0" fontId="5" fillId="0" borderId="1" xfId="9" applyFont="1" applyBorder="1" applyAlignment="1">
      <alignment wrapText="1"/>
    </xf>
    <xf numFmtId="0" fontId="5" fillId="0" borderId="5" xfId="9" applyFont="1" applyBorder="1" applyAlignment="1">
      <alignment wrapText="1"/>
    </xf>
    <xf numFmtId="0" fontId="5" fillId="0" borderId="1" xfId="2" applyFont="1" applyBorder="1" applyAlignment="1">
      <alignment wrapText="1"/>
    </xf>
    <xf numFmtId="3" fontId="5" fillId="2" borderId="1" xfId="8" applyNumberFormat="1" applyFont="1" applyFill="1" applyBorder="1" applyAlignment="1">
      <alignment horizontal="right" wrapText="1"/>
    </xf>
    <xf numFmtId="3" fontId="4" fillId="0" borderId="1" xfId="7" applyNumberFormat="1" applyFont="1" applyBorder="1"/>
    <xf numFmtId="0" fontId="4" fillId="0" borderId="0" xfId="7" applyFont="1"/>
    <xf numFmtId="0" fontId="5" fillId="0" borderId="5" xfId="7" applyFont="1" applyBorder="1" applyAlignment="1">
      <alignment wrapText="1"/>
    </xf>
    <xf numFmtId="0" fontId="4" fillId="0" borderId="1" xfId="7" applyFont="1" applyBorder="1"/>
    <xf numFmtId="0" fontId="5" fillId="0" borderId="1" xfId="7" applyFont="1" applyBorder="1"/>
    <xf numFmtId="0" fontId="5" fillId="0" borderId="5" xfId="2" applyFont="1" applyBorder="1" applyAlignment="1">
      <alignment wrapText="1"/>
    </xf>
    <xf numFmtId="0" fontId="5" fillId="0" borderId="1" xfId="9" applyFont="1" applyFill="1" applyBorder="1" applyAlignment="1">
      <alignment wrapText="1"/>
    </xf>
    <xf numFmtId="3" fontId="4" fillId="0" borderId="8" xfId="7" applyNumberFormat="1" applyFont="1" applyBorder="1"/>
    <xf numFmtId="3" fontId="5" fillId="0" borderId="0" xfId="7" applyNumberFormat="1" applyFont="1"/>
    <xf numFmtId="3" fontId="5" fillId="0" borderId="0" xfId="7" applyNumberFormat="1" applyFont="1" applyBorder="1"/>
    <xf numFmtId="0" fontId="4" fillId="0" borderId="2" xfId="7" applyFont="1" applyBorder="1" applyAlignment="1">
      <alignment wrapText="1"/>
    </xf>
    <xf numFmtId="0" fontId="4" fillId="0" borderId="3" xfId="7" applyFont="1" applyBorder="1" applyAlignment="1">
      <alignment wrapText="1"/>
    </xf>
    <xf numFmtId="3" fontId="5" fillId="0" borderId="1" xfId="7" applyNumberFormat="1" applyFont="1" applyBorder="1" applyAlignment="1">
      <alignment wrapText="1"/>
    </xf>
    <xf numFmtId="0" fontId="4" fillId="0" borderId="0" xfId="7" applyFont="1" applyBorder="1" applyAlignment="1">
      <alignment wrapText="1"/>
    </xf>
    <xf numFmtId="3" fontId="4" fillId="0" borderId="0" xfId="7" applyNumberFormat="1" applyFont="1" applyBorder="1"/>
    <xf numFmtId="0" fontId="4" fillId="0" borderId="0" xfId="7" applyFont="1" applyBorder="1"/>
    <xf numFmtId="165" fontId="5" fillId="0" borderId="0" xfId="7" applyNumberFormat="1" applyFont="1"/>
    <xf numFmtId="165" fontId="4" fillId="2" borderId="1" xfId="8" applyNumberFormat="1" applyFont="1" applyFill="1" applyBorder="1" applyAlignment="1">
      <alignment horizontal="center" vertical="center" wrapText="1"/>
    </xf>
    <xf numFmtId="165" fontId="5" fillId="0" borderId="1" xfId="7" applyNumberFormat="1" applyFont="1" applyBorder="1"/>
    <xf numFmtId="165" fontId="4" fillId="0" borderId="1" xfId="7" applyNumberFormat="1" applyFont="1" applyBorder="1"/>
    <xf numFmtId="165" fontId="4" fillId="0" borderId="8" xfId="7" applyNumberFormat="1" applyFont="1" applyBorder="1"/>
    <xf numFmtId="165" fontId="5" fillId="0" borderId="0" xfId="7" applyNumberFormat="1" applyFont="1" applyBorder="1"/>
    <xf numFmtId="165" fontId="5" fillId="2" borderId="1" xfId="8" applyNumberFormat="1" applyFont="1" applyFill="1" applyBorder="1" applyAlignment="1">
      <alignment horizontal="right" wrapText="1"/>
    </xf>
    <xf numFmtId="165" fontId="5" fillId="0" borderId="1" xfId="7" applyNumberFormat="1" applyFont="1" applyBorder="1" applyAlignment="1">
      <alignment wrapText="1"/>
    </xf>
    <xf numFmtId="165" fontId="4" fillId="0" borderId="0" xfId="7" applyNumberFormat="1" applyFont="1" applyBorder="1"/>
    <xf numFmtId="165" fontId="5" fillId="0" borderId="6" xfId="7" applyNumberFormat="1" applyFont="1" applyBorder="1" applyAlignment="1">
      <alignment wrapText="1"/>
    </xf>
    <xf numFmtId="165" fontId="5" fillId="0" borderId="6" xfId="7" applyNumberFormat="1" applyFont="1" applyBorder="1"/>
    <xf numFmtId="165" fontId="4" fillId="0" borderId="6" xfId="7" applyNumberFormat="1" applyFont="1" applyBorder="1"/>
    <xf numFmtId="165" fontId="4" fillId="0" borderId="9" xfId="7" applyNumberFormat="1" applyFont="1" applyBorder="1"/>
    <xf numFmtId="0" fontId="5" fillId="0" borderId="0" xfId="7" applyFont="1" applyBorder="1" applyAlignment="1">
      <alignment wrapText="1"/>
    </xf>
    <xf numFmtId="0" fontId="5" fillId="0" borderId="0" xfId="7" applyFont="1" applyBorder="1"/>
    <xf numFmtId="49" fontId="7" fillId="0" borderId="5" xfId="7" applyNumberFormat="1" applyFont="1" applyBorder="1" applyAlignment="1">
      <alignment wrapText="1"/>
    </xf>
    <xf numFmtId="165" fontId="7" fillId="0" borderId="1" xfId="7" applyNumberFormat="1" applyFont="1" applyBorder="1"/>
    <xf numFmtId="165" fontId="7" fillId="0" borderId="3" xfId="1" applyNumberFormat="1" applyFont="1" applyBorder="1" applyAlignment="1">
      <alignment horizontal="center" vertical="center"/>
    </xf>
    <xf numFmtId="165" fontId="7" fillId="2" borderId="1" xfId="8" applyNumberFormat="1" applyFont="1" applyFill="1" applyBorder="1" applyAlignment="1">
      <alignment horizontal="center" vertical="center" wrapText="1"/>
    </xf>
    <xf numFmtId="165" fontId="6" fillId="0" borderId="6" xfId="7" applyNumberFormat="1" applyFont="1" applyBorder="1"/>
    <xf numFmtId="165" fontId="6" fillId="0" borderId="1" xfId="7" applyNumberFormat="1" applyFont="1" applyBorder="1"/>
    <xf numFmtId="165" fontId="6" fillId="2" borderId="1" xfId="8" applyNumberFormat="1" applyFont="1" applyFill="1" applyBorder="1" applyAlignment="1">
      <alignment horizontal="right" wrapText="1"/>
    </xf>
    <xf numFmtId="165" fontId="7" fillId="0" borderId="6" xfId="7" applyNumberFormat="1" applyFont="1" applyBorder="1"/>
    <xf numFmtId="165" fontId="7" fillId="0" borderId="1" xfId="7" applyNumberFormat="1" applyFont="1" applyBorder="1" applyAlignment="1">
      <alignment wrapText="1"/>
    </xf>
    <xf numFmtId="165" fontId="7" fillId="0" borderId="8" xfId="7" applyNumberFormat="1" applyFont="1" applyBorder="1"/>
    <xf numFmtId="165" fontId="7" fillId="0" borderId="9" xfId="7" applyNumberFormat="1" applyFont="1" applyBorder="1"/>
    <xf numFmtId="165" fontId="6" fillId="0" borderId="0" xfId="7" applyNumberFormat="1" applyFont="1"/>
    <xf numFmtId="0" fontId="5" fillId="0" borderId="0" xfId="10" applyFont="1"/>
    <xf numFmtId="0" fontId="5" fillId="0" borderId="0" xfId="11" applyFont="1"/>
    <xf numFmtId="0" fontId="4" fillId="0" borderId="14" xfId="12" applyFont="1" applyBorder="1" applyAlignment="1">
      <alignment horizontal="center"/>
    </xf>
    <xf numFmtId="0" fontId="4" fillId="0" borderId="15" xfId="12" applyFont="1" applyBorder="1" applyAlignment="1">
      <alignment horizontal="center"/>
    </xf>
    <xf numFmtId="0" fontId="5" fillId="0" borderId="18" xfId="12" applyFont="1" applyBorder="1" applyAlignment="1">
      <alignment horizontal="center"/>
    </xf>
    <xf numFmtId="0" fontId="5" fillId="0" borderId="19" xfId="12" applyFont="1" applyBorder="1" applyAlignment="1">
      <alignment horizontal="center"/>
    </xf>
    <xf numFmtId="0" fontId="4" fillId="0" borderId="19" xfId="12" applyFont="1" applyBorder="1" applyAlignment="1">
      <alignment horizontal="center"/>
    </xf>
    <xf numFmtId="0" fontId="4" fillId="0" borderId="18" xfId="12" applyFont="1" applyBorder="1" applyAlignment="1">
      <alignment horizontal="center" wrapText="1"/>
    </xf>
    <xf numFmtId="0" fontId="5" fillId="0" borderId="20" xfId="12" applyFont="1" applyBorder="1" applyAlignment="1">
      <alignment horizontal="center"/>
    </xf>
    <xf numFmtId="0" fontId="4" fillId="0" borderId="21" xfId="12" applyFont="1" applyBorder="1" applyAlignment="1">
      <alignment horizontal="center"/>
    </xf>
    <xf numFmtId="0" fontId="4" fillId="0" borderId="20" xfId="12" applyFont="1" applyBorder="1" applyAlignment="1">
      <alignment wrapText="1"/>
    </xf>
    <xf numFmtId="0" fontId="4" fillId="0" borderId="16" xfId="12" applyFont="1" applyBorder="1" applyAlignment="1">
      <alignment horizontal="center"/>
    </xf>
    <xf numFmtId="0" fontId="4" fillId="0" borderId="22" xfId="12" applyFont="1" applyBorder="1" applyAlignment="1">
      <alignment horizontal="center"/>
    </xf>
    <xf numFmtId="0" fontId="4" fillId="0" borderId="23" xfId="12" applyFont="1" applyBorder="1" applyAlignment="1">
      <alignment horizontal="center"/>
    </xf>
    <xf numFmtId="0" fontId="4" fillId="0" borderId="16" xfId="10" applyFont="1" applyBorder="1" applyAlignment="1">
      <alignment horizontal="center"/>
    </xf>
    <xf numFmtId="0" fontId="5" fillId="0" borderId="24" xfId="12" applyFont="1" applyBorder="1"/>
    <xf numFmtId="0" fontId="5" fillId="0" borderId="16" xfId="10" applyFont="1" applyBorder="1"/>
    <xf numFmtId="0" fontId="5" fillId="0" borderId="19" xfId="12" applyFont="1" applyBorder="1"/>
    <xf numFmtId="0" fontId="5" fillId="0" borderId="0" xfId="12" applyFont="1" applyBorder="1"/>
    <xf numFmtId="0" fontId="5" fillId="0" borderId="16" xfId="12" applyFont="1" applyBorder="1" applyAlignment="1">
      <alignment horizontal="center"/>
    </xf>
    <xf numFmtId="0" fontId="5" fillId="0" borderId="16" xfId="12" applyFont="1" applyBorder="1"/>
    <xf numFmtId="0" fontId="5" fillId="0" borderId="17" xfId="12" applyFont="1" applyBorder="1"/>
    <xf numFmtId="0" fontId="5" fillId="0" borderId="15" xfId="12" applyFont="1" applyBorder="1"/>
    <xf numFmtId="0" fontId="5" fillId="0" borderId="12" xfId="12" applyFont="1" applyBorder="1"/>
    <xf numFmtId="166" fontId="4" fillId="0" borderId="16" xfId="12" applyNumberFormat="1" applyFont="1" applyBorder="1"/>
    <xf numFmtId="0" fontId="5" fillId="0" borderId="20" xfId="10" applyFont="1" applyBorder="1" applyAlignment="1">
      <alignment wrapText="1"/>
    </xf>
    <xf numFmtId="3" fontId="5" fillId="0" borderId="16" xfId="12" applyNumberFormat="1" applyFont="1" applyBorder="1"/>
    <xf numFmtId="3" fontId="5" fillId="0" borderId="17" xfId="12" applyNumberFormat="1" applyFont="1" applyBorder="1"/>
    <xf numFmtId="3" fontId="5" fillId="0" borderId="16" xfId="10" applyNumberFormat="1" applyFont="1" applyBorder="1"/>
    <xf numFmtId="0" fontId="5" fillId="0" borderId="16" xfId="10" applyFont="1" applyBorder="1" applyAlignment="1">
      <alignment wrapText="1"/>
    </xf>
    <xf numFmtId="0" fontId="5" fillId="0" borderId="16" xfId="10" applyFont="1" applyBorder="1" applyAlignment="1">
      <alignment horizontal="center"/>
    </xf>
    <xf numFmtId="166" fontId="5" fillId="0" borderId="16" xfId="12" applyNumberFormat="1" applyFont="1" applyBorder="1"/>
    <xf numFmtId="0" fontId="4" fillId="0" borderId="16" xfId="10" applyFont="1" applyBorder="1" applyAlignment="1">
      <alignment wrapText="1"/>
    </xf>
    <xf numFmtId="3" fontId="4" fillId="0" borderId="16" xfId="12" applyNumberFormat="1" applyFont="1" applyBorder="1"/>
    <xf numFmtId="0" fontId="4" fillId="0" borderId="0" xfId="10" applyFont="1"/>
    <xf numFmtId="0" fontId="5" fillId="0" borderId="14" xfId="10" applyFont="1" applyBorder="1" applyAlignment="1">
      <alignment horizontal="center"/>
    </xf>
    <xf numFmtId="0" fontId="4" fillId="0" borderId="16" xfId="12" applyFont="1" applyBorder="1"/>
    <xf numFmtId="0" fontId="5" fillId="0" borderId="16" xfId="12" applyFont="1" applyBorder="1" applyAlignment="1">
      <alignment horizontal="left" wrapText="1"/>
    </xf>
    <xf numFmtId="3" fontId="5" fillId="0" borderId="16" xfId="12" applyNumberFormat="1" applyFont="1" applyBorder="1" applyAlignment="1">
      <alignment horizontal="right" wrapText="1"/>
    </xf>
    <xf numFmtId="3" fontId="5" fillId="0" borderId="16" xfId="12" applyNumberFormat="1" applyFont="1" applyBorder="1" applyAlignment="1">
      <alignment horizontal="right"/>
    </xf>
    <xf numFmtId="0" fontId="5" fillId="0" borderId="0" xfId="13" applyFont="1"/>
    <xf numFmtId="0" fontId="8" fillId="0" borderId="0" xfId="0" applyFont="1"/>
    <xf numFmtId="0" fontId="5" fillId="0" borderId="0" xfId="13" applyFont="1" applyAlignment="1">
      <alignment horizontal="center"/>
    </xf>
    <xf numFmtId="0" fontId="4" fillId="0" borderId="14" xfId="13" applyFont="1" applyBorder="1" applyAlignment="1">
      <alignment horizontal="center"/>
    </xf>
    <xf numFmtId="0" fontId="4" fillId="0" borderId="15" xfId="13" applyFont="1" applyBorder="1" applyAlignment="1">
      <alignment horizontal="center"/>
    </xf>
    <xf numFmtId="0" fontId="5" fillId="0" borderId="18" xfId="13" applyFont="1" applyBorder="1" applyAlignment="1">
      <alignment horizontal="center"/>
    </xf>
    <xf numFmtId="0" fontId="4" fillId="0" borderId="18" xfId="13" applyFont="1" applyBorder="1" applyAlignment="1">
      <alignment horizontal="center"/>
    </xf>
    <xf numFmtId="0" fontId="4" fillId="0" borderId="19" xfId="13" applyFont="1" applyBorder="1" applyAlignment="1">
      <alignment horizontal="center"/>
    </xf>
    <xf numFmtId="0" fontId="5" fillId="0" borderId="20" xfId="13" applyFont="1" applyBorder="1" applyAlignment="1">
      <alignment horizontal="center"/>
    </xf>
    <xf numFmtId="0" fontId="4" fillId="0" borderId="16" xfId="13" applyFont="1" applyBorder="1" applyAlignment="1">
      <alignment horizontal="center"/>
    </xf>
    <xf numFmtId="0" fontId="5" fillId="0" borderId="16" xfId="13" applyFont="1" applyBorder="1"/>
    <xf numFmtId="0" fontId="4" fillId="0" borderId="20" xfId="13" applyFont="1" applyBorder="1" applyAlignment="1">
      <alignment horizontal="center"/>
    </xf>
    <xf numFmtId="0" fontId="5" fillId="0" borderId="20" xfId="13" applyFont="1" applyBorder="1"/>
    <xf numFmtId="0" fontId="4" fillId="0" borderId="16" xfId="13" applyFont="1" applyFill="1" applyBorder="1"/>
    <xf numFmtId="0" fontId="5" fillId="0" borderId="14" xfId="13" applyFont="1" applyBorder="1"/>
    <xf numFmtId="3" fontId="4" fillId="0" borderId="16" xfId="13" applyNumberFormat="1" applyFont="1" applyBorder="1"/>
    <xf numFmtId="3" fontId="5" fillId="0" borderId="16" xfId="13" applyNumberFormat="1" applyFont="1" applyBorder="1"/>
    <xf numFmtId="0" fontId="4" fillId="0" borderId="14" xfId="13" applyFont="1" applyFill="1" applyBorder="1"/>
    <xf numFmtId="3" fontId="4" fillId="0" borderId="14" xfId="13" applyNumberFormat="1" applyFont="1" applyBorder="1"/>
    <xf numFmtId="0" fontId="4" fillId="0" borderId="16" xfId="13" applyFont="1" applyBorder="1"/>
    <xf numFmtId="3" fontId="5" fillId="0" borderId="20" xfId="13" applyNumberFormat="1" applyFont="1" applyBorder="1"/>
    <xf numFmtId="3" fontId="5" fillId="0" borderId="14" xfId="13" applyNumberFormat="1" applyFont="1" applyBorder="1"/>
    <xf numFmtId="0" fontId="5" fillId="0" borderId="0" xfId="14" applyFont="1"/>
    <xf numFmtId="0" fontId="4" fillId="0" borderId="26" xfId="15" applyFont="1" applyBorder="1" applyAlignment="1">
      <alignment horizontal="center"/>
    </xf>
    <xf numFmtId="0" fontId="4" fillId="0" borderId="27" xfId="15" applyFont="1" applyBorder="1" applyAlignment="1">
      <alignment horizontal="center"/>
    </xf>
    <xf numFmtId="0" fontId="5" fillId="0" borderId="28" xfId="15" applyFont="1" applyBorder="1"/>
    <xf numFmtId="0" fontId="5" fillId="0" borderId="29" xfId="15" applyFont="1" applyBorder="1"/>
    <xf numFmtId="0" fontId="4" fillId="0" borderId="29" xfId="15" applyFont="1" applyBorder="1" applyAlignment="1">
      <alignment horizontal="center"/>
    </xf>
    <xf numFmtId="0" fontId="4" fillId="0" borderId="30" xfId="15" applyFont="1" applyBorder="1" applyAlignment="1">
      <alignment horizontal="center"/>
    </xf>
    <xf numFmtId="0" fontId="4" fillId="0" borderId="31" xfId="15" applyFont="1" applyBorder="1" applyAlignment="1">
      <alignment horizontal="center"/>
    </xf>
    <xf numFmtId="0" fontId="4" fillId="0" borderId="32" xfId="15" applyFont="1" applyBorder="1" applyAlignment="1">
      <alignment horizontal="center"/>
    </xf>
    <xf numFmtId="0" fontId="4" fillId="0" borderId="33" xfId="15" applyFont="1" applyBorder="1" applyAlignment="1">
      <alignment horizontal="center"/>
    </xf>
    <xf numFmtId="0" fontId="4" fillId="0" borderId="5" xfId="15" applyFont="1" applyBorder="1" applyAlignment="1">
      <alignment horizontal="center"/>
    </xf>
    <xf numFmtId="0" fontId="4" fillId="0" borderId="1" xfId="15" applyFont="1" applyBorder="1" applyAlignment="1">
      <alignment wrapText="1"/>
    </xf>
    <xf numFmtId="0" fontId="4" fillId="0" borderId="1" xfId="15" applyFont="1" applyBorder="1"/>
    <xf numFmtId="166" fontId="4" fillId="0" borderId="1" xfId="15" applyNumberFormat="1" applyFont="1" applyBorder="1" applyAlignment="1">
      <alignment horizontal="right"/>
    </xf>
    <xf numFmtId="166" fontId="4" fillId="0" borderId="6" xfId="15" applyNumberFormat="1" applyFont="1" applyBorder="1" applyAlignment="1">
      <alignment horizontal="right"/>
    </xf>
    <xf numFmtId="0" fontId="4" fillId="0" borderId="5" xfId="15" applyFont="1" applyBorder="1" applyAlignment="1">
      <alignment horizontal="center" wrapText="1"/>
    </xf>
    <xf numFmtId="0" fontId="5" fillId="0" borderId="1" xfId="15" applyFont="1" applyBorder="1"/>
    <xf numFmtId="166" fontId="5" fillId="0" borderId="1" xfId="15" applyNumberFormat="1" applyFont="1" applyBorder="1" applyAlignment="1">
      <alignment horizontal="right"/>
    </xf>
    <xf numFmtId="166" fontId="5" fillId="0" borderId="6" xfId="15" applyNumberFormat="1" applyFont="1" applyBorder="1" applyAlignment="1">
      <alignment horizontal="right"/>
    </xf>
    <xf numFmtId="0" fontId="4" fillId="0" borderId="34" xfId="15" applyFont="1" applyBorder="1" applyAlignment="1">
      <alignment wrapText="1"/>
    </xf>
    <xf numFmtId="0" fontId="4" fillId="0" borderId="34" xfId="15" applyFont="1" applyBorder="1"/>
    <xf numFmtId="0" fontId="5" fillId="0" borderId="1" xfId="14" applyFont="1" applyBorder="1"/>
    <xf numFmtId="0" fontId="5" fillId="0" borderId="1" xfId="15" applyFont="1" applyBorder="1" applyAlignment="1">
      <alignment wrapText="1"/>
    </xf>
    <xf numFmtId="0" fontId="4" fillId="0" borderId="35" xfId="15" applyFont="1" applyBorder="1" applyAlignment="1">
      <alignment horizontal="center" wrapText="1"/>
    </xf>
    <xf numFmtId="0" fontId="4" fillId="0" borderId="36" xfId="15" applyFont="1" applyBorder="1" applyAlignment="1">
      <alignment wrapText="1"/>
    </xf>
    <xf numFmtId="0" fontId="5" fillId="0" borderId="36" xfId="15" applyFont="1" applyBorder="1"/>
    <xf numFmtId="0" fontId="4" fillId="0" borderId="38" xfId="15" applyFont="1" applyBorder="1" applyAlignment="1">
      <alignment horizontal="center"/>
    </xf>
    <xf numFmtId="0" fontId="4" fillId="0" borderId="39" xfId="15" applyFont="1" applyBorder="1"/>
    <xf numFmtId="49" fontId="4" fillId="0" borderId="25" xfId="15" applyNumberFormat="1" applyFont="1" applyBorder="1" applyAlignment="1">
      <alignment horizontal="center" wrapText="1"/>
    </xf>
    <xf numFmtId="0" fontId="5" fillId="0" borderId="0" xfId="18" applyFont="1" applyAlignment="1"/>
    <xf numFmtId="3" fontId="5" fillId="0" borderId="0" xfId="18" applyNumberFormat="1" applyFont="1" applyAlignment="1"/>
    <xf numFmtId="3" fontId="5" fillId="0" borderId="0" xfId="18" applyNumberFormat="1" applyFont="1" applyAlignment="1">
      <alignment horizontal="right"/>
    </xf>
    <xf numFmtId="0" fontId="5" fillId="0" borderId="0" xfId="18" applyFont="1"/>
    <xf numFmtId="3" fontId="5" fillId="0" borderId="0" xfId="18" applyNumberFormat="1" applyFont="1"/>
    <xf numFmtId="3" fontId="5" fillId="0" borderId="0" xfId="11" applyNumberFormat="1" applyFont="1"/>
    <xf numFmtId="0" fontId="14" fillId="0" borderId="0" xfId="11" applyFont="1"/>
    <xf numFmtId="0" fontId="4" fillId="0" borderId="0" xfId="16" applyFont="1" applyBorder="1" applyAlignment="1">
      <alignment wrapText="1"/>
    </xf>
    <xf numFmtId="0" fontId="5" fillId="0" borderId="0" xfId="16" applyFont="1" applyAlignment="1">
      <alignment horizontal="justify" wrapText="1"/>
    </xf>
    <xf numFmtId="0" fontId="5" fillId="0" borderId="0" xfId="16" applyFont="1"/>
    <xf numFmtId="0" fontId="5" fillId="0" borderId="0" xfId="16" applyFont="1" applyAlignment="1">
      <alignment wrapText="1"/>
    </xf>
    <xf numFmtId="0" fontId="11" fillId="0" borderId="14" xfId="16" applyFont="1" applyBorder="1" applyAlignment="1">
      <alignment horizontal="left" wrapText="1"/>
    </xf>
    <xf numFmtId="0" fontId="11" fillId="0" borderId="14" xfId="16" applyFont="1" applyBorder="1" applyAlignment="1">
      <alignment horizontal="left"/>
    </xf>
    <xf numFmtId="0" fontId="4" fillId="0" borderId="14" xfId="17" applyFont="1" applyBorder="1" applyAlignment="1">
      <alignment horizontal="center" wrapText="1"/>
    </xf>
    <xf numFmtId="0" fontId="5" fillId="0" borderId="16" xfId="16" applyFont="1" applyBorder="1" applyAlignment="1">
      <alignment wrapText="1"/>
    </xf>
    <xf numFmtId="0" fontId="5" fillId="0" borderId="16" xfId="16" applyFont="1" applyBorder="1" applyAlignment="1"/>
    <xf numFmtId="3" fontId="5" fillId="0" borderId="1" xfId="16" applyNumberFormat="1" applyFont="1" applyBorder="1"/>
    <xf numFmtId="3" fontId="5" fillId="0" borderId="1" xfId="16" applyNumberFormat="1" applyFont="1" applyBorder="1" applyAlignment="1">
      <alignment wrapText="1"/>
    </xf>
    <xf numFmtId="0" fontId="15" fillId="0" borderId="0" xfId="16" applyFont="1"/>
    <xf numFmtId="3" fontId="5" fillId="0" borderId="16" xfId="16" applyNumberFormat="1" applyFont="1" applyBorder="1"/>
    <xf numFmtId="0" fontId="16" fillId="0" borderId="0" xfId="16" applyFont="1"/>
    <xf numFmtId="0" fontId="4" fillId="0" borderId="16" xfId="16" applyFont="1" applyBorder="1" applyAlignment="1">
      <alignment wrapText="1"/>
    </xf>
    <xf numFmtId="0" fontId="4" fillId="0" borderId="16" xfId="16" applyFont="1" applyBorder="1" applyAlignment="1"/>
    <xf numFmtId="3" fontId="4" fillId="0" borderId="16" xfId="16" applyNumberFormat="1" applyFont="1" applyBorder="1"/>
    <xf numFmtId="0" fontId="4" fillId="0" borderId="0" xfId="16" applyFont="1"/>
    <xf numFmtId="0" fontId="5" fillId="0" borderId="0" xfId="16" applyFont="1" applyBorder="1" applyAlignment="1">
      <alignment wrapText="1"/>
    </xf>
    <xf numFmtId="0" fontId="5" fillId="0" borderId="0" xfId="16" applyFont="1" applyBorder="1" applyAlignment="1"/>
    <xf numFmtId="0" fontId="5" fillId="0" borderId="0" xfId="16" applyFont="1" applyBorder="1"/>
    <xf numFmtId="0" fontId="4" fillId="0" borderId="17" xfId="16" applyFont="1" applyBorder="1" applyAlignment="1">
      <alignment horizontal="center" wrapText="1"/>
    </xf>
    <xf numFmtId="0" fontId="11" fillId="0" borderId="16" xfId="16" applyFont="1" applyBorder="1" applyAlignment="1">
      <alignment wrapText="1"/>
    </xf>
    <xf numFmtId="0" fontId="11" fillId="0" borderId="16" xfId="16" applyFont="1" applyBorder="1" applyAlignment="1">
      <alignment horizontal="center"/>
    </xf>
    <xf numFmtId="3" fontId="11" fillId="0" borderId="16" xfId="16" applyNumberFormat="1" applyFont="1" applyBorder="1"/>
    <xf numFmtId="0" fontId="5" fillId="0" borderId="0" xfId="18" applyFont="1" applyAlignment="1">
      <alignment wrapText="1"/>
    </xf>
    <xf numFmtId="165" fontId="4" fillId="0" borderId="0" xfId="18" applyNumberFormat="1" applyFont="1"/>
    <xf numFmtId="0" fontId="4" fillId="0" borderId="0" xfId="11" applyFont="1"/>
    <xf numFmtId="0" fontId="5" fillId="0" borderId="0" xfId="11" applyFont="1" applyAlignment="1">
      <alignment wrapText="1"/>
    </xf>
    <xf numFmtId="0" fontId="15" fillId="0" borderId="0" xfId="11" applyFont="1"/>
    <xf numFmtId="0" fontId="8" fillId="0" borderId="1" xfId="18" applyFont="1" applyBorder="1"/>
    <xf numFmtId="0" fontId="5" fillId="0" borderId="1" xfId="11" applyFont="1" applyBorder="1" applyAlignment="1">
      <alignment horizontal="center"/>
    </xf>
    <xf numFmtId="0" fontId="5" fillId="0" borderId="1" xfId="11" applyFont="1" applyBorder="1"/>
    <xf numFmtId="165" fontId="4" fillId="0" borderId="0" xfId="11" applyNumberFormat="1" applyFont="1"/>
    <xf numFmtId="0" fontId="5" fillId="0" borderId="1" xfId="18" applyFont="1" applyBorder="1"/>
    <xf numFmtId="0" fontId="4" fillId="0" borderId="1" xfId="18" applyFont="1" applyBorder="1" applyAlignment="1">
      <alignment horizontal="center"/>
    </xf>
    <xf numFmtId="0" fontId="8" fillId="0" borderId="1" xfId="18" applyFont="1" applyBorder="1" applyAlignment="1">
      <alignment horizontal="center"/>
    </xf>
    <xf numFmtId="3" fontId="4" fillId="0" borderId="1" xfId="18" applyNumberFormat="1" applyFont="1" applyBorder="1" applyAlignment="1">
      <alignment horizontal="center"/>
    </xf>
    <xf numFmtId="3" fontId="4" fillId="0" borderId="1" xfId="18" applyNumberFormat="1" applyFont="1" applyBorder="1"/>
    <xf numFmtId="0" fontId="5" fillId="0" borderId="1" xfId="18" applyFont="1" applyBorder="1" applyAlignment="1">
      <alignment horizontal="center"/>
    </xf>
    <xf numFmtId="3" fontId="5" fillId="0" borderId="1" xfId="18" applyNumberFormat="1" applyFont="1" applyBorder="1"/>
    <xf numFmtId="3" fontId="8" fillId="0" borderId="1" xfId="18" applyNumberFormat="1" applyFont="1" applyBorder="1"/>
    <xf numFmtId="3" fontId="4" fillId="0" borderId="1" xfId="18" applyNumberFormat="1" applyFont="1" applyBorder="1" applyAlignment="1">
      <alignment wrapText="1"/>
    </xf>
    <xf numFmtId="3" fontId="5" fillId="0" borderId="1" xfId="18" applyNumberFormat="1" applyFont="1" applyBorder="1" applyAlignment="1">
      <alignment wrapText="1"/>
    </xf>
    <xf numFmtId="0" fontId="8" fillId="0" borderId="1" xfId="18" applyFont="1" applyBorder="1" applyAlignment="1">
      <alignment horizontal="center" vertical="center"/>
    </xf>
    <xf numFmtId="0" fontId="5" fillId="0" borderId="5" xfId="18" applyFont="1" applyBorder="1" applyAlignment="1">
      <alignment wrapText="1"/>
    </xf>
    <xf numFmtId="0" fontId="4" fillId="0" borderId="5" xfId="18" applyFont="1" applyBorder="1" applyAlignment="1">
      <alignment horizontal="center" wrapText="1"/>
    </xf>
    <xf numFmtId="0" fontId="8" fillId="0" borderId="5" xfId="18" applyFont="1" applyBorder="1" applyAlignment="1">
      <alignment horizontal="center" wrapText="1"/>
    </xf>
    <xf numFmtId="165" fontId="4" fillId="0" borderId="6" xfId="18" applyNumberFormat="1" applyFont="1" applyBorder="1" applyAlignment="1">
      <alignment horizontal="center"/>
    </xf>
    <xf numFmtId="0" fontId="4" fillId="0" borderId="5" xfId="18" applyFont="1" applyBorder="1" applyAlignment="1">
      <alignment wrapText="1"/>
    </xf>
    <xf numFmtId="165" fontId="4" fillId="0" borderId="6" xfId="18" applyNumberFormat="1" applyFont="1" applyBorder="1"/>
    <xf numFmtId="164" fontId="5" fillId="0" borderId="5" xfId="18" applyNumberFormat="1" applyFont="1" applyBorder="1" applyAlignment="1">
      <alignment wrapText="1"/>
    </xf>
    <xf numFmtId="0" fontId="8" fillId="0" borderId="5" xfId="18" applyFont="1" applyBorder="1" applyAlignment="1">
      <alignment horizontal="left" wrapText="1"/>
    </xf>
    <xf numFmtId="0" fontId="4" fillId="0" borderId="5" xfId="18" applyFont="1" applyBorder="1" applyAlignment="1">
      <alignment horizontal="left" wrapText="1"/>
    </xf>
    <xf numFmtId="164" fontId="4" fillId="0" borderId="5" xfId="18" applyNumberFormat="1" applyFont="1" applyBorder="1" applyAlignment="1">
      <alignment horizontal="left" wrapText="1"/>
    </xf>
    <xf numFmtId="0" fontId="5" fillId="0" borderId="5" xfId="18" applyFont="1" applyBorder="1" applyAlignment="1">
      <alignment horizontal="left" wrapText="1"/>
    </xf>
    <xf numFmtId="0" fontId="8" fillId="0" borderId="5" xfId="18" applyFont="1" applyBorder="1" applyAlignment="1">
      <alignment wrapText="1"/>
    </xf>
    <xf numFmtId="0" fontId="5" fillId="0" borderId="5" xfId="11" applyFont="1" applyBorder="1" applyAlignment="1">
      <alignment wrapText="1"/>
    </xf>
    <xf numFmtId="0" fontId="5" fillId="0" borderId="7" xfId="11" applyFont="1" applyBorder="1" applyAlignment="1">
      <alignment wrapText="1"/>
    </xf>
    <xf numFmtId="0" fontId="5" fillId="0" borderId="8" xfId="11" applyFont="1" applyBorder="1" applyAlignment="1">
      <alignment horizontal="center"/>
    </xf>
    <xf numFmtId="0" fontId="5" fillId="0" borderId="8" xfId="11" applyFont="1" applyBorder="1"/>
    <xf numFmtId="165" fontId="4" fillId="0" borderId="9" xfId="18" applyNumberFormat="1" applyFont="1" applyBorder="1"/>
    <xf numFmtId="0" fontId="5" fillId="0" borderId="2" xfId="18" applyFont="1" applyBorder="1" applyAlignment="1">
      <alignment horizontal="center" vertical="center" wrapText="1"/>
    </xf>
    <xf numFmtId="3" fontId="5" fillId="0" borderId="3" xfId="18" applyNumberFormat="1" applyFont="1" applyBorder="1" applyAlignment="1">
      <alignment horizontal="center" vertical="center" wrapText="1"/>
    </xf>
    <xf numFmtId="3" fontId="5" fillId="0" borderId="4" xfId="18" applyNumberFormat="1" applyFont="1" applyBorder="1" applyAlignment="1">
      <alignment horizontal="center" vertical="center" wrapText="1"/>
    </xf>
    <xf numFmtId="0" fontId="5" fillId="0" borderId="5" xfId="18" applyFont="1" applyBorder="1"/>
    <xf numFmtId="3" fontId="5" fillId="0" borderId="6" xfId="18" applyNumberFormat="1" applyFont="1" applyBorder="1"/>
    <xf numFmtId="3" fontId="5" fillId="0" borderId="6" xfId="18" applyNumberFormat="1" applyFont="1" applyBorder="1" applyAlignment="1">
      <alignment wrapText="1"/>
    </xf>
    <xf numFmtId="0" fontId="8" fillId="0" borderId="5" xfId="18" applyFont="1" applyBorder="1" applyAlignment="1">
      <alignment horizontal="left" wrapText="1" indent="1"/>
    </xf>
    <xf numFmtId="0" fontId="4" fillId="0" borderId="7" xfId="18" applyFont="1" applyBorder="1"/>
    <xf numFmtId="3" fontId="4" fillId="0" borderId="8" xfId="18" applyNumberFormat="1" applyFont="1" applyBorder="1"/>
    <xf numFmtId="3" fontId="4" fillId="0" borderId="9" xfId="18" applyNumberFormat="1" applyFont="1" applyBorder="1"/>
    <xf numFmtId="0" fontId="5" fillId="0" borderId="0" xfId="11" applyFont="1" applyFill="1"/>
    <xf numFmtId="0" fontId="18" fillId="0" borderId="0" xfId="11" applyFont="1"/>
    <xf numFmtId="3" fontId="18" fillId="0" borderId="0" xfId="11" applyNumberFormat="1" applyFont="1"/>
    <xf numFmtId="0" fontId="19" fillId="0" borderId="14" xfId="11" applyFont="1" applyBorder="1" applyAlignment="1">
      <alignment horizontal="center"/>
    </xf>
    <xf numFmtId="0" fontId="19" fillId="0" borderId="14" xfId="11" applyFont="1" applyBorder="1" applyAlignment="1">
      <alignment horizontal="center" wrapText="1"/>
    </xf>
    <xf numFmtId="0" fontId="19" fillId="0" borderId="18" xfId="11" applyFont="1" applyBorder="1" applyAlignment="1">
      <alignment horizontal="center"/>
    </xf>
    <xf numFmtId="0" fontId="2" fillId="0" borderId="18" xfId="11" applyFont="1" applyBorder="1"/>
    <xf numFmtId="0" fontId="19" fillId="0" borderId="13" xfId="18" applyFont="1" applyBorder="1" applyAlignment="1">
      <alignment horizontal="center"/>
    </xf>
    <xf numFmtId="0" fontId="19" fillId="0" borderId="19" xfId="18" applyFont="1" applyBorder="1" applyAlignment="1">
      <alignment horizontal="center"/>
    </xf>
    <xf numFmtId="0" fontId="18" fillId="0" borderId="18" xfId="11" applyFont="1" applyBorder="1"/>
    <xf numFmtId="0" fontId="18" fillId="0" borderId="1" xfId="11" applyFont="1" applyBorder="1" applyAlignment="1">
      <alignment horizontal="center"/>
    </xf>
    <xf numFmtId="3" fontId="18" fillId="0" borderId="1" xfId="11" applyNumberFormat="1" applyFont="1" applyBorder="1" applyAlignment="1">
      <alignment horizontal="center"/>
    </xf>
    <xf numFmtId="165" fontId="2" fillId="0" borderId="1" xfId="11" applyNumberFormat="1" applyFont="1" applyBorder="1" applyAlignment="1">
      <alignment horizontal="center"/>
    </xf>
    <xf numFmtId="0" fontId="2" fillId="0" borderId="1" xfId="11" applyFont="1" applyBorder="1" applyAlignment="1"/>
    <xf numFmtId="0" fontId="2" fillId="0" borderId="1" xfId="11" applyFont="1" applyBorder="1" applyAlignment="1">
      <alignment horizontal="center"/>
    </xf>
    <xf numFmtId="3" fontId="2" fillId="0" borderId="1" xfId="11" applyNumberFormat="1" applyFont="1" applyBorder="1" applyAlignment="1">
      <alignment horizontal="center"/>
    </xf>
    <xf numFmtId="165" fontId="2" fillId="0" borderId="1" xfId="11" applyNumberFormat="1" applyFont="1" applyBorder="1"/>
    <xf numFmtId="0" fontId="2" fillId="0" borderId="0" xfId="11" applyFont="1"/>
    <xf numFmtId="0" fontId="18" fillId="0" borderId="1" xfId="11" applyFont="1" applyBorder="1" applyAlignment="1">
      <alignment wrapText="1"/>
    </xf>
    <xf numFmtId="3" fontId="18" fillId="0" borderId="1" xfId="11" applyNumberFormat="1" applyFont="1" applyBorder="1" applyAlignment="1">
      <alignment horizontal="right" vertical="top" wrapText="1"/>
    </xf>
    <xf numFmtId="3" fontId="18" fillId="0" borderId="1" xfId="11" applyNumberFormat="1" applyFont="1" applyBorder="1"/>
    <xf numFmtId="0" fontId="20" fillId="0" borderId="1" xfId="11" applyFont="1" applyBorder="1"/>
    <xf numFmtId="3" fontId="20" fillId="0" borderId="1" xfId="11" applyNumberFormat="1" applyFont="1" applyBorder="1"/>
    <xf numFmtId="0" fontId="19" fillId="0" borderId="1" xfId="11" applyFont="1" applyBorder="1" applyAlignment="1">
      <alignment wrapText="1"/>
    </xf>
    <xf numFmtId="3" fontId="2" fillId="0" borderId="1" xfId="11" applyNumberFormat="1" applyFont="1" applyBorder="1"/>
    <xf numFmtId="165" fontId="2" fillId="0" borderId="0" xfId="11" applyNumberFormat="1" applyFont="1"/>
    <xf numFmtId="49" fontId="19" fillId="0" borderId="1" xfId="11" applyNumberFormat="1" applyFont="1" applyBorder="1" applyAlignment="1">
      <alignment wrapText="1"/>
    </xf>
    <xf numFmtId="3" fontId="19" fillId="0" borderId="1" xfId="11" applyNumberFormat="1" applyFont="1" applyBorder="1"/>
    <xf numFmtId="0" fontId="19" fillId="0" borderId="1" xfId="11" applyFont="1" applyBorder="1"/>
    <xf numFmtId="3" fontId="2" fillId="0" borderId="1" xfId="11" applyNumberFormat="1" applyFont="1" applyBorder="1" applyAlignment="1">
      <alignment horizontal="right" vertical="top" wrapText="1"/>
    </xf>
    <xf numFmtId="0" fontId="19" fillId="0" borderId="0" xfId="11" applyFont="1" applyBorder="1"/>
    <xf numFmtId="0" fontId="18" fillId="0" borderId="0" xfId="11" applyFont="1" applyBorder="1" applyAlignment="1">
      <alignment horizontal="center"/>
    </xf>
    <xf numFmtId="3" fontId="19" fillId="0" borderId="0" xfId="11" applyNumberFormat="1" applyFont="1" applyBorder="1"/>
    <xf numFmtId="165" fontId="2" fillId="0" borderId="0" xfId="11" applyNumberFormat="1" applyFont="1" applyBorder="1"/>
    <xf numFmtId="165" fontId="2" fillId="0" borderId="41" xfId="11" applyNumberFormat="1" applyFont="1" applyBorder="1"/>
    <xf numFmtId="0" fontId="19" fillId="0" borderId="16" xfId="11" applyFont="1" applyFill="1" applyBorder="1"/>
    <xf numFmtId="0" fontId="18" fillId="0" borderId="16" xfId="11" applyFont="1" applyBorder="1"/>
    <xf numFmtId="3" fontId="18" fillId="0" borderId="16" xfId="11" applyNumberFormat="1" applyFont="1" applyBorder="1"/>
    <xf numFmtId="165" fontId="2" fillId="0" borderId="21" xfId="11" applyNumberFormat="1" applyFont="1" applyBorder="1"/>
    <xf numFmtId="0" fontId="20" fillId="0" borderId="16" xfId="11" applyFont="1" applyFill="1" applyBorder="1" applyAlignment="1">
      <alignment wrapText="1"/>
    </xf>
    <xf numFmtId="0" fontId="18" fillId="0" borderId="16" xfId="11" applyFont="1" applyBorder="1" applyAlignment="1">
      <alignment horizontal="center" vertical="center"/>
    </xf>
    <xf numFmtId="165" fontId="2" fillId="0" borderId="22" xfId="11" applyNumberFormat="1" applyFont="1" applyBorder="1"/>
    <xf numFmtId="0" fontId="20" fillId="0" borderId="16" xfId="11" applyFont="1" applyFill="1" applyBorder="1"/>
    <xf numFmtId="0" fontId="18" fillId="0" borderId="14" xfId="11" applyFont="1" applyBorder="1" applyAlignment="1">
      <alignment wrapText="1"/>
    </xf>
    <xf numFmtId="0" fontId="18" fillId="0" borderId="14" xfId="11" applyFont="1" applyBorder="1" applyAlignment="1">
      <alignment horizontal="center" vertical="center"/>
    </xf>
    <xf numFmtId="3" fontId="18" fillId="0" borderId="14" xfId="11" applyNumberFormat="1" applyFont="1" applyBorder="1"/>
    <xf numFmtId="0" fontId="18" fillId="0" borderId="1" xfId="11" applyFont="1" applyBorder="1"/>
    <xf numFmtId="0" fontId="18" fillId="0" borderId="1" xfId="11" applyFont="1" applyFill="1" applyBorder="1" applyAlignment="1">
      <alignment horizontal="center" vertical="center"/>
    </xf>
    <xf numFmtId="0" fontId="18" fillId="0" borderId="0" xfId="11" applyFont="1" applyAlignment="1">
      <alignment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0" xfId="0" applyFont="1" applyFill="1"/>
    <xf numFmtId="0" fontId="17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3" fontId="5" fillId="0" borderId="16" xfId="11" applyNumberFormat="1" applyFont="1" applyBorder="1" applyAlignment="1">
      <alignment horizontal="center"/>
    </xf>
    <xf numFmtId="0" fontId="4" fillId="0" borderId="16" xfId="11" applyFont="1" applyBorder="1" applyAlignment="1">
      <alignment horizontal="left"/>
    </xf>
    <xf numFmtId="0" fontId="5" fillId="0" borderId="16" xfId="11" applyFont="1" applyBorder="1"/>
    <xf numFmtId="3" fontId="5" fillId="0" borderId="16" xfId="11" applyNumberFormat="1" applyFont="1" applyBorder="1"/>
    <xf numFmtId="0" fontId="4" fillId="0" borderId="16" xfId="11" applyFont="1" applyBorder="1"/>
    <xf numFmtId="3" fontId="4" fillId="0" borderId="16" xfId="11" applyNumberFormat="1" applyFont="1" applyBorder="1"/>
    <xf numFmtId="0" fontId="4" fillId="0" borderId="16" xfId="11" applyFont="1" applyBorder="1" applyAlignment="1">
      <alignment horizontal="center"/>
    </xf>
    <xf numFmtId="3" fontId="4" fillId="0" borderId="16" xfId="11" applyNumberFormat="1" applyFont="1" applyBorder="1" applyAlignment="1">
      <alignment horizontal="center"/>
    </xf>
    <xf numFmtId="0" fontId="17" fillId="0" borderId="0" xfId="0" applyFont="1"/>
    <xf numFmtId="0" fontId="4" fillId="2" borderId="0" xfId="19" applyFont="1" applyFill="1" applyBorder="1" applyAlignment="1">
      <alignment horizontal="center" vertical="top" wrapText="1"/>
    </xf>
    <xf numFmtId="0" fontId="4" fillId="2" borderId="1" xfId="19" applyFont="1" applyFill="1" applyBorder="1" applyAlignment="1">
      <alignment horizontal="center" vertical="top" wrapText="1"/>
    </xf>
    <xf numFmtId="0" fontId="5" fillId="2" borderId="1" xfId="19" applyFont="1" applyFill="1" applyBorder="1" applyAlignment="1">
      <alignment horizontal="center" vertical="top" wrapText="1"/>
    </xf>
    <xf numFmtId="0" fontId="5" fillId="2" borderId="0" xfId="19" applyFont="1" applyFill="1"/>
    <xf numFmtId="0" fontId="5" fillId="0" borderId="0" xfId="19" applyFont="1"/>
    <xf numFmtId="0" fontId="4" fillId="2" borderId="0" xfId="19" applyFont="1" applyFill="1"/>
    <xf numFmtId="0" fontId="4" fillId="0" borderId="0" xfId="19" applyFont="1"/>
    <xf numFmtId="0" fontId="5" fillId="0" borderId="1" xfId="19" applyFont="1" applyBorder="1" applyAlignment="1">
      <alignment horizontal="center" vertical="top" wrapText="1"/>
    </xf>
    <xf numFmtId="0" fontId="5" fillId="0" borderId="1" xfId="19" applyFont="1" applyBorder="1" applyAlignment="1">
      <alignment horizontal="left" vertical="top" wrapText="1"/>
    </xf>
    <xf numFmtId="3" fontId="4" fillId="0" borderId="1" xfId="19" applyNumberFormat="1" applyFont="1" applyBorder="1"/>
    <xf numFmtId="0" fontId="5" fillId="0" borderId="0" xfId="19" applyFont="1" applyBorder="1"/>
    <xf numFmtId="3" fontId="5" fillId="0" borderId="1" xfId="19" applyNumberFormat="1" applyFont="1" applyBorder="1" applyAlignment="1">
      <alignment horizontal="right" vertical="top" wrapText="1"/>
    </xf>
    <xf numFmtId="3" fontId="5" fillId="0" borderId="0" xfId="19" applyNumberFormat="1" applyFont="1" applyBorder="1"/>
    <xf numFmtId="3" fontId="5" fillId="0" borderId="0" xfId="19" applyNumberFormat="1" applyFont="1"/>
    <xf numFmtId="3" fontId="16" fillId="0" borderId="0" xfId="19" applyNumberFormat="1" applyFont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3" fontId="4" fillId="0" borderId="9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Alignment="1">
      <alignment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/>
    <xf numFmtId="165" fontId="17" fillId="0" borderId="6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165" fontId="8" fillId="0" borderId="6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vertical="center"/>
    </xf>
    <xf numFmtId="0" fontId="5" fillId="0" borderId="12" xfId="1" applyFont="1" applyFill="1" applyBorder="1"/>
    <xf numFmtId="0" fontId="5" fillId="0" borderId="0" xfId="1" applyFont="1" applyFill="1" applyBorder="1"/>
    <xf numFmtId="3" fontId="5" fillId="0" borderId="8" xfId="1" applyNumberFormat="1" applyFont="1" applyFill="1" applyBorder="1" applyAlignment="1">
      <alignment horizontal="right" wrapText="1"/>
    </xf>
    <xf numFmtId="3" fontId="8" fillId="0" borderId="35" xfId="2" applyNumberFormat="1" applyFont="1" applyBorder="1" applyAlignment="1">
      <alignment wrapText="1"/>
    </xf>
    <xf numFmtId="3" fontId="5" fillId="0" borderId="36" xfId="2" applyNumberFormat="1" applyFont="1" applyBorder="1"/>
    <xf numFmtId="165" fontId="5" fillId="0" borderId="36" xfId="2" applyNumberFormat="1" applyFont="1" applyBorder="1"/>
    <xf numFmtId="3" fontId="8" fillId="0" borderId="36" xfId="2" applyNumberFormat="1" applyFont="1" applyBorder="1" applyAlignment="1">
      <alignment wrapText="1"/>
    </xf>
    <xf numFmtId="165" fontId="5" fillId="0" borderId="37" xfId="2" applyNumberFormat="1" applyFont="1" applyBorder="1"/>
    <xf numFmtId="3" fontId="5" fillId="0" borderId="2" xfId="2" applyNumberFormat="1" applyFont="1" applyBorder="1" applyAlignment="1">
      <alignment wrapText="1"/>
    </xf>
    <xf numFmtId="3" fontId="5" fillId="0" borderId="3" xfId="2" applyNumberFormat="1" applyFont="1" applyBorder="1"/>
    <xf numFmtId="165" fontId="5" fillId="0" borderId="3" xfId="2" applyNumberFormat="1" applyFont="1" applyBorder="1"/>
    <xf numFmtId="3" fontId="5" fillId="0" borderId="3" xfId="2" applyNumberFormat="1" applyFont="1" applyBorder="1" applyAlignment="1">
      <alignment wrapText="1"/>
    </xf>
    <xf numFmtId="165" fontId="5" fillId="0" borderId="4" xfId="2" applyNumberFormat="1" applyFont="1" applyBorder="1"/>
    <xf numFmtId="3" fontId="5" fillId="0" borderId="35" xfId="2" applyNumberFormat="1" applyFont="1" applyBorder="1" applyAlignment="1">
      <alignment wrapText="1"/>
    </xf>
    <xf numFmtId="3" fontId="5" fillId="0" borderId="36" xfId="2" applyNumberFormat="1" applyFont="1" applyBorder="1" applyAlignment="1">
      <alignment wrapText="1"/>
    </xf>
    <xf numFmtId="3" fontId="4" fillId="0" borderId="45" xfId="0" applyNumberFormat="1" applyFont="1" applyBorder="1"/>
    <xf numFmtId="167" fontId="5" fillId="0" borderId="1" xfId="20" applyNumberFormat="1" applyFont="1" applyBorder="1" applyAlignment="1">
      <alignment horizontal="right"/>
    </xf>
    <xf numFmtId="167" fontId="4" fillId="0" borderId="34" xfId="20" applyNumberFormat="1" applyFont="1" applyBorder="1"/>
    <xf numFmtId="167" fontId="5" fillId="0" borderId="6" xfId="20" applyNumberFormat="1" applyFont="1" applyBorder="1" applyAlignment="1">
      <alignment horizontal="right"/>
    </xf>
    <xf numFmtId="167" fontId="5" fillId="0" borderId="36" xfId="20" applyNumberFormat="1" applyFont="1" applyBorder="1" applyAlignment="1">
      <alignment horizontal="right"/>
    </xf>
    <xf numFmtId="167" fontId="5" fillId="0" borderId="37" xfId="20" applyNumberFormat="1" applyFont="1" applyBorder="1" applyAlignment="1">
      <alignment horizontal="right"/>
    </xf>
    <xf numFmtId="167" fontId="4" fillId="0" borderId="39" xfId="20" applyNumberFormat="1" applyFont="1" applyBorder="1" applyAlignment="1">
      <alignment horizontal="right"/>
    </xf>
    <xf numFmtId="167" fontId="4" fillId="0" borderId="40" xfId="20" applyNumberFormat="1" applyFont="1" applyBorder="1" applyAlignment="1">
      <alignment horizontal="right"/>
    </xf>
    <xf numFmtId="167" fontId="5" fillId="2" borderId="16" xfId="20" applyNumberFormat="1" applyFont="1" applyFill="1" applyBorder="1" applyAlignment="1">
      <alignment horizontal="right" wrapText="1"/>
    </xf>
    <xf numFmtId="167" fontId="5" fillId="2" borderId="13" xfId="20" applyNumberFormat="1" applyFont="1" applyFill="1" applyBorder="1" applyAlignment="1">
      <alignment horizontal="right" wrapText="1"/>
    </xf>
    <xf numFmtId="167" fontId="5" fillId="0" borderId="0" xfId="20" applyNumberFormat="1" applyFont="1"/>
    <xf numFmtId="0" fontId="5" fillId="0" borderId="5" xfId="0" quotePrefix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17" fillId="0" borderId="6" xfId="0" applyNumberFormat="1" applyFont="1" applyFill="1" applyBorder="1" applyAlignment="1">
      <alignment horizontal="right" vertical="center"/>
    </xf>
    <xf numFmtId="165" fontId="17" fillId="0" borderId="9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/>
    </xf>
    <xf numFmtId="0" fontId="5" fillId="0" borderId="48" xfId="0" quotePrefix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49" xfId="0" applyNumberFormat="1" applyFont="1" applyFill="1" applyBorder="1" applyAlignment="1">
      <alignment horizontal="right" vertical="center" wrapText="1"/>
    </xf>
    <xf numFmtId="0" fontId="8" fillId="0" borderId="50" xfId="0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165" fontId="8" fillId="0" borderId="6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vertical="center"/>
    </xf>
    <xf numFmtId="165" fontId="17" fillId="0" borderId="6" xfId="0" applyNumberFormat="1" applyFont="1" applyFill="1" applyBorder="1" applyAlignment="1">
      <alignment vertical="center"/>
    </xf>
    <xf numFmtId="167" fontId="5" fillId="0" borderId="34" xfId="20" applyNumberFormat="1" applyFont="1" applyFill="1" applyBorder="1" applyAlignment="1">
      <alignment horizontal="center" vertical="center" wrapText="1"/>
    </xf>
    <xf numFmtId="167" fontId="5" fillId="0" borderId="49" xfId="20" applyNumberFormat="1" applyFont="1" applyFill="1" applyBorder="1" applyAlignment="1">
      <alignment horizontal="center" vertical="center" wrapText="1"/>
    </xf>
    <xf numFmtId="167" fontId="4" fillId="0" borderId="1" xfId="20" applyNumberFormat="1" applyFont="1" applyFill="1" applyBorder="1" applyAlignment="1">
      <alignment horizontal="center" vertical="center" wrapText="1"/>
    </xf>
    <xf numFmtId="167" fontId="4" fillId="0" borderId="45" xfId="20" applyNumberFormat="1" applyFont="1" applyFill="1" applyBorder="1" applyAlignment="1">
      <alignment horizontal="center" vertical="center" wrapText="1"/>
    </xf>
    <xf numFmtId="167" fontId="5" fillId="0" borderId="1" xfId="20" applyNumberFormat="1" applyFont="1" applyFill="1" applyBorder="1" applyAlignment="1">
      <alignment horizontal="right" vertical="center" wrapText="1"/>
    </xf>
    <xf numFmtId="167" fontId="5" fillId="0" borderId="45" xfId="2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vertical="center"/>
    </xf>
    <xf numFmtId="2" fontId="17" fillId="0" borderId="6" xfId="0" applyNumberFormat="1" applyFont="1" applyFill="1" applyBorder="1" applyAlignment="1">
      <alignment vertical="center"/>
    </xf>
    <xf numFmtId="2" fontId="17" fillId="0" borderId="9" xfId="0" applyNumberFormat="1" applyFont="1" applyFill="1" applyBorder="1" applyAlignment="1">
      <alignment vertical="center"/>
    </xf>
    <xf numFmtId="0" fontId="4" fillId="0" borderId="55" xfId="13" applyFont="1" applyBorder="1" applyAlignment="1">
      <alignment horizontal="center"/>
    </xf>
    <xf numFmtId="0" fontId="4" fillId="0" borderId="56" xfId="13" applyFont="1" applyBorder="1" applyAlignment="1">
      <alignment horizontal="center" wrapText="1"/>
    </xf>
    <xf numFmtId="0" fontId="5" fillId="0" borderId="58" xfId="13" applyFont="1" applyBorder="1" applyAlignment="1">
      <alignment horizontal="center"/>
    </xf>
    <xf numFmtId="0" fontId="5" fillId="0" borderId="59" xfId="13" applyFont="1" applyBorder="1" applyAlignment="1">
      <alignment horizontal="center"/>
    </xf>
    <xf numFmtId="165" fontId="18" fillId="0" borderId="1" xfId="11" applyNumberFormat="1" applyFont="1" applyBorder="1"/>
    <xf numFmtId="0" fontId="4" fillId="2" borderId="48" xfId="1" applyFont="1" applyFill="1" applyBorder="1" applyAlignment="1">
      <alignment wrapText="1"/>
    </xf>
    <xf numFmtId="3" fontId="4" fillId="2" borderId="34" xfId="1" applyNumberFormat="1" applyFont="1" applyFill="1" applyBorder="1" applyAlignment="1">
      <alignment horizontal="right" wrapText="1"/>
    </xf>
    <xf numFmtId="3" fontId="4" fillId="0" borderId="34" xfId="1" applyNumberFormat="1" applyFont="1" applyFill="1" applyBorder="1" applyAlignment="1">
      <alignment horizontal="right" wrapText="1"/>
    </xf>
    <xf numFmtId="165" fontId="4" fillId="2" borderId="50" xfId="1" applyNumberFormat="1" applyFont="1" applyFill="1" applyBorder="1"/>
    <xf numFmtId="0" fontId="4" fillId="2" borderId="7" xfId="1" applyFont="1" applyFill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3" fontId="4" fillId="0" borderId="39" xfId="2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vertical="center"/>
    </xf>
    <xf numFmtId="165" fontId="5" fillId="0" borderId="6" xfId="0" applyNumberFormat="1" applyFont="1" applyBorder="1" applyAlignment="1"/>
    <xf numFmtId="165" fontId="4" fillId="0" borderId="6" xfId="0" applyNumberFormat="1" applyFont="1" applyBorder="1" applyAlignment="1"/>
    <xf numFmtId="165" fontId="5" fillId="0" borderId="6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3" fontId="4" fillId="0" borderId="5" xfId="2" applyNumberFormat="1" applyFont="1" applyFill="1" applyBorder="1" applyAlignment="1">
      <alignment horizontal="left" wrapText="1"/>
    </xf>
    <xf numFmtId="3" fontId="4" fillId="0" borderId="1" xfId="4" applyNumberFormat="1" applyFont="1" applyFill="1" applyBorder="1" applyAlignment="1"/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8" fillId="0" borderId="0" xfId="21" applyFont="1"/>
    <xf numFmtId="3" fontId="18" fillId="0" borderId="0" xfId="21" applyNumberFormat="1" applyFont="1"/>
    <xf numFmtId="0" fontId="18" fillId="0" borderId="63" xfId="21" applyFont="1" applyBorder="1" applyAlignment="1">
      <alignment horizontal="center" wrapText="1"/>
    </xf>
    <xf numFmtId="0" fontId="18" fillId="0" borderId="64" xfId="21" applyFont="1" applyBorder="1" applyAlignment="1">
      <alignment horizontal="center" wrapText="1"/>
    </xf>
    <xf numFmtId="0" fontId="2" fillId="0" borderId="65" xfId="21" applyFont="1" applyBorder="1" applyAlignment="1">
      <alignment horizontal="left"/>
    </xf>
    <xf numFmtId="0" fontId="2" fillId="0" borderId="16" xfId="21" applyFont="1" applyBorder="1" applyAlignment="1">
      <alignment horizontal="left"/>
    </xf>
    <xf numFmtId="0" fontId="18" fillId="0" borderId="65" xfId="21" applyFont="1" applyBorder="1"/>
    <xf numFmtId="0" fontId="18" fillId="0" borderId="16" xfId="21" applyFont="1" applyBorder="1"/>
    <xf numFmtId="0" fontId="2" fillId="0" borderId="65" xfId="21" applyFont="1" applyBorder="1"/>
    <xf numFmtId="0" fontId="2" fillId="0" borderId="16" xfId="21" applyFont="1" applyBorder="1"/>
    <xf numFmtId="0" fontId="2" fillId="0" borderId="66" xfId="21" applyFont="1" applyBorder="1"/>
    <xf numFmtId="0" fontId="2" fillId="0" borderId="67" xfId="21" applyFont="1" applyBorder="1"/>
    <xf numFmtId="0" fontId="25" fillId="0" borderId="0" xfId="21" applyFont="1"/>
    <xf numFmtId="3" fontId="18" fillId="0" borderId="68" xfId="21" applyNumberFormat="1" applyFont="1" applyBorder="1" applyAlignment="1">
      <alignment horizontal="center" wrapText="1"/>
    </xf>
    <xf numFmtId="3" fontId="18" fillId="0" borderId="17" xfId="21" applyNumberFormat="1" applyFont="1" applyBorder="1" applyAlignment="1">
      <alignment horizontal="center"/>
    </xf>
    <xf numFmtId="3" fontId="2" fillId="0" borderId="17" xfId="21" applyNumberFormat="1" applyFont="1" applyFill="1" applyBorder="1"/>
    <xf numFmtId="3" fontId="18" fillId="0" borderId="17" xfId="21" applyNumberFormat="1" applyFont="1" applyFill="1" applyBorder="1"/>
    <xf numFmtId="3" fontId="2" fillId="0" borderId="17" xfId="21" applyNumberFormat="1" applyFont="1" applyFill="1" applyBorder="1" applyAlignment="1">
      <alignment horizontal="right"/>
    </xf>
    <xf numFmtId="3" fontId="2" fillId="0" borderId="69" xfId="21" applyNumberFormat="1" applyFont="1" applyFill="1" applyBorder="1"/>
    <xf numFmtId="3" fontId="18" fillId="0" borderId="70" xfId="21" applyNumberFormat="1" applyFont="1" applyBorder="1" applyAlignment="1">
      <alignment horizontal="center" wrapText="1"/>
    </xf>
    <xf numFmtId="3" fontId="18" fillId="0" borderId="71" xfId="21" applyNumberFormat="1" applyFont="1" applyBorder="1" applyAlignment="1">
      <alignment horizontal="center"/>
    </xf>
    <xf numFmtId="3" fontId="2" fillId="0" borderId="71" xfId="21" applyNumberFormat="1" applyFont="1" applyFill="1" applyBorder="1"/>
    <xf numFmtId="3" fontId="18" fillId="0" borderId="71" xfId="21" applyNumberFormat="1" applyFont="1" applyFill="1" applyBorder="1"/>
    <xf numFmtId="3" fontId="2" fillId="0" borderId="71" xfId="21" applyNumberFormat="1" applyFont="1" applyFill="1" applyBorder="1" applyAlignment="1">
      <alignment horizontal="right"/>
    </xf>
    <xf numFmtId="3" fontId="2" fillId="0" borderId="72" xfId="21" applyNumberFormat="1" applyFont="1" applyFill="1" applyBorder="1"/>
    <xf numFmtId="3" fontId="18" fillId="4" borderId="17" xfId="21" applyNumberFormat="1" applyFont="1" applyFill="1" applyBorder="1"/>
    <xf numFmtId="3" fontId="18" fillId="4" borderId="71" xfId="21" applyNumberFormat="1" applyFont="1" applyFill="1" applyBorder="1"/>
    <xf numFmtId="0" fontId="4" fillId="4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45" xfId="0" applyNumberFormat="1" applyFont="1" applyFill="1" applyBorder="1" applyAlignment="1">
      <alignment horizontal="right" vertical="center" wrapText="1"/>
    </xf>
    <xf numFmtId="165" fontId="17" fillId="4" borderId="6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left" vertical="top" wrapText="1"/>
    </xf>
    <xf numFmtId="3" fontId="4" fillId="4" borderId="8" xfId="0" applyNumberFormat="1" applyFont="1" applyFill="1" applyBorder="1" applyAlignment="1">
      <alignment horizontal="right" vertical="center" wrapText="1"/>
    </xf>
    <xf numFmtId="3" fontId="4" fillId="4" borderId="47" xfId="0" applyNumberFormat="1" applyFont="1" applyFill="1" applyBorder="1" applyAlignment="1">
      <alignment horizontal="right" vertical="center" wrapText="1"/>
    </xf>
    <xf numFmtId="165" fontId="17" fillId="4" borderId="9" xfId="0" applyNumberFormat="1" applyFont="1" applyFill="1" applyBorder="1" applyAlignment="1">
      <alignment vertical="center"/>
    </xf>
    <xf numFmtId="3" fontId="8" fillId="0" borderId="0" xfId="0" applyNumberFormat="1" applyFont="1" applyFill="1"/>
    <xf numFmtId="0" fontId="4" fillId="4" borderId="5" xfId="18" applyFont="1" applyFill="1" applyBorder="1" applyAlignment="1">
      <alignment wrapText="1"/>
    </xf>
    <xf numFmtId="0" fontId="8" fillId="4" borderId="1" xfId="18" applyFont="1" applyFill="1" applyBorder="1" applyAlignment="1">
      <alignment horizontal="center"/>
    </xf>
    <xf numFmtId="3" fontId="4" fillId="4" borderId="1" xfId="18" applyNumberFormat="1" applyFont="1" applyFill="1" applyBorder="1"/>
    <xf numFmtId="165" fontId="4" fillId="4" borderId="6" xfId="18" applyNumberFormat="1" applyFont="1" applyFill="1" applyBorder="1"/>
    <xf numFmtId="0" fontId="5" fillId="0" borderId="14" xfId="10" applyFont="1" applyFill="1" applyBorder="1" applyAlignment="1">
      <alignment horizontal="center"/>
    </xf>
    <xf numFmtId="0" fontId="4" fillId="0" borderId="16" xfId="10" applyFont="1" applyFill="1" applyBorder="1" applyAlignment="1">
      <alignment horizontal="center"/>
    </xf>
    <xf numFmtId="0" fontId="5" fillId="0" borderId="16" xfId="12" applyFont="1" applyFill="1" applyBorder="1"/>
    <xf numFmtId="0" fontId="5" fillId="0" borderId="16" xfId="12" applyFont="1" applyFill="1" applyBorder="1" applyAlignment="1">
      <alignment horizontal="center"/>
    </xf>
    <xf numFmtId="0" fontId="5" fillId="0" borderId="20" xfId="10" applyFont="1" applyFill="1" applyBorder="1" applyAlignment="1">
      <alignment horizontal="center"/>
    </xf>
    <xf numFmtId="0" fontId="4" fillId="0" borderId="17" xfId="12" applyFont="1" applyBorder="1" applyAlignment="1">
      <alignment horizontal="center"/>
    </xf>
    <xf numFmtId="0" fontId="4" fillId="0" borderId="11" xfId="12" applyFont="1" applyBorder="1" applyAlignment="1">
      <alignment horizontal="center"/>
    </xf>
    <xf numFmtId="0" fontId="5" fillId="0" borderId="13" xfId="12" applyFont="1" applyBorder="1" applyAlignment="1">
      <alignment horizontal="center"/>
    </xf>
    <xf numFmtId="0" fontId="5" fillId="0" borderId="17" xfId="12" applyFont="1" applyBorder="1" applyAlignment="1">
      <alignment horizontal="center"/>
    </xf>
    <xf numFmtId="0" fontId="5" fillId="0" borderId="22" xfId="12" applyFont="1" applyBorder="1"/>
    <xf numFmtId="166" fontId="4" fillId="0" borderId="22" xfId="12" applyNumberFormat="1" applyFont="1" applyBorder="1"/>
    <xf numFmtId="3" fontId="5" fillId="0" borderId="22" xfId="12" applyNumberFormat="1" applyFont="1" applyBorder="1"/>
    <xf numFmtId="0" fontId="5" fillId="0" borderId="19" xfId="12" applyFont="1" applyBorder="1" applyAlignment="1">
      <alignment horizontal="center" wrapText="1"/>
    </xf>
    <xf numFmtId="3" fontId="5" fillId="0" borderId="20" xfId="12" applyNumberFormat="1" applyFont="1" applyBorder="1"/>
    <xf numFmtId="0" fontId="4" fillId="0" borderId="1" xfId="12" applyFont="1" applyBorder="1" applyAlignment="1">
      <alignment horizontal="center"/>
    </xf>
    <xf numFmtId="0" fontId="4" fillId="0" borderId="1" xfId="12" applyFont="1" applyBorder="1"/>
    <xf numFmtId="0" fontId="5" fillId="0" borderId="1" xfId="12" applyFont="1" applyFill="1" applyBorder="1"/>
    <xf numFmtId="0" fontId="5" fillId="0" borderId="1" xfId="12" applyFont="1" applyBorder="1"/>
    <xf numFmtId="166" fontId="4" fillId="0" borderId="1" xfId="12" applyNumberFormat="1" applyFont="1" applyBorder="1"/>
    <xf numFmtId="0" fontId="5" fillId="0" borderId="1" xfId="10" applyFont="1" applyBorder="1" applyAlignment="1">
      <alignment wrapText="1"/>
    </xf>
    <xf numFmtId="0" fontId="5" fillId="0" borderId="1" xfId="10" applyFont="1" applyFill="1" applyBorder="1" applyAlignment="1">
      <alignment horizontal="center"/>
    </xf>
    <xf numFmtId="3" fontId="5" fillId="0" borderId="1" xfId="12" applyNumberFormat="1" applyFont="1" applyBorder="1"/>
    <xf numFmtId="0" fontId="4" fillId="0" borderId="18" xfId="13" applyFont="1" applyFill="1" applyBorder="1" applyAlignment="1">
      <alignment horizontal="center"/>
    </xf>
    <xf numFmtId="0" fontId="4" fillId="0" borderId="19" xfId="13" applyFont="1" applyFill="1" applyBorder="1" applyAlignment="1">
      <alignment horizontal="center"/>
    </xf>
    <xf numFmtId="0" fontId="4" fillId="0" borderId="13" xfId="13" applyFont="1" applyFill="1" applyBorder="1" applyAlignment="1">
      <alignment horizontal="center"/>
    </xf>
    <xf numFmtId="0" fontId="4" fillId="0" borderId="54" xfId="13" applyFont="1" applyFill="1" applyBorder="1" applyAlignment="1">
      <alignment horizontal="center"/>
    </xf>
    <xf numFmtId="0" fontId="5" fillId="0" borderId="20" xfId="13" applyFont="1" applyFill="1" applyBorder="1" applyAlignment="1">
      <alignment horizontal="center"/>
    </xf>
    <xf numFmtId="0" fontId="4" fillId="0" borderId="21" xfId="13" applyFont="1" applyFill="1" applyBorder="1" applyAlignment="1">
      <alignment horizontal="center"/>
    </xf>
    <xf numFmtId="0" fontId="5" fillId="0" borderId="53" xfId="13" applyFont="1" applyFill="1" applyBorder="1" applyAlignment="1">
      <alignment horizontal="center"/>
    </xf>
    <xf numFmtId="0" fontId="5" fillId="0" borderId="57" xfId="13" applyFont="1" applyFill="1" applyBorder="1" applyAlignment="1">
      <alignment horizontal="center"/>
    </xf>
    <xf numFmtId="0" fontId="4" fillId="0" borderId="16" xfId="13" applyFont="1" applyFill="1" applyBorder="1" applyAlignment="1">
      <alignment horizontal="center"/>
    </xf>
    <xf numFmtId="0" fontId="4" fillId="0" borderId="16" xfId="13" applyFont="1" applyFill="1" applyBorder="1" applyAlignment="1">
      <alignment wrapText="1"/>
    </xf>
    <xf numFmtId="0" fontId="5" fillId="0" borderId="16" xfId="13" applyFont="1" applyFill="1" applyBorder="1"/>
    <xf numFmtId="0" fontId="5" fillId="0" borderId="20" xfId="13" applyFont="1" applyFill="1" applyBorder="1"/>
    <xf numFmtId="0" fontId="5" fillId="0" borderId="14" xfId="13" applyFont="1" applyFill="1" applyBorder="1"/>
    <xf numFmtId="3" fontId="4" fillId="0" borderId="16" xfId="13" applyNumberFormat="1" applyFont="1" applyFill="1" applyBorder="1"/>
    <xf numFmtId="3" fontId="5" fillId="0" borderId="16" xfId="13" applyNumberFormat="1" applyFont="1" applyFill="1" applyBorder="1"/>
    <xf numFmtId="3" fontId="4" fillId="0" borderId="14" xfId="13" applyNumberFormat="1" applyFont="1" applyFill="1" applyBorder="1"/>
    <xf numFmtId="3" fontId="5" fillId="0" borderId="20" xfId="13" applyNumberFormat="1" applyFont="1" applyFill="1" applyBorder="1"/>
    <xf numFmtId="0" fontId="5" fillId="0" borderId="0" xfId="13" applyFont="1" applyFill="1" applyBorder="1"/>
    <xf numFmtId="3" fontId="5" fillId="0" borderId="14" xfId="13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/>
    <xf numFmtId="0" fontId="17" fillId="0" borderId="46" xfId="0" applyFont="1" applyFill="1" applyBorder="1"/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23" fillId="0" borderId="52" xfId="1" applyFont="1" applyBorder="1" applyAlignment="1">
      <alignment horizontal="center"/>
    </xf>
    <xf numFmtId="0" fontId="23" fillId="0" borderId="51" xfId="1" applyFont="1" applyBorder="1" applyAlignment="1">
      <alignment horizontal="center"/>
    </xf>
    <xf numFmtId="165" fontId="4" fillId="0" borderId="60" xfId="1" applyNumberFormat="1" applyFont="1" applyBorder="1" applyAlignment="1">
      <alignment horizontal="center" vertical="center"/>
    </xf>
    <xf numFmtId="165" fontId="4" fillId="0" borderId="61" xfId="1" applyNumberFormat="1" applyFont="1" applyBorder="1" applyAlignment="1">
      <alignment horizontal="center" vertical="center"/>
    </xf>
    <xf numFmtId="3" fontId="4" fillId="0" borderId="51" xfId="2" applyNumberFormat="1" applyFont="1" applyBorder="1" applyAlignment="1">
      <alignment horizontal="center"/>
    </xf>
    <xf numFmtId="0" fontId="23" fillId="0" borderId="51" xfId="5" applyFont="1" applyFill="1" applyBorder="1" applyAlignment="1">
      <alignment horizontal="center"/>
    </xf>
    <xf numFmtId="3" fontId="23" fillId="0" borderId="51" xfId="4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23" fillId="0" borderId="0" xfId="2" applyNumberFormat="1" applyFont="1" applyAlignment="1">
      <alignment horizontal="center" wrapText="1"/>
    </xf>
    <xf numFmtId="0" fontId="4" fillId="0" borderId="0" xfId="7" applyFont="1" applyBorder="1" applyAlignment="1">
      <alignment horizontal="center"/>
    </xf>
    <xf numFmtId="0" fontId="23" fillId="0" borderId="0" xfId="7" applyFont="1" applyAlignment="1">
      <alignment horizontal="center"/>
    </xf>
    <xf numFmtId="0" fontId="23" fillId="0" borderId="0" xfId="10" applyFont="1" applyBorder="1" applyAlignment="1">
      <alignment horizontal="center"/>
    </xf>
    <xf numFmtId="0" fontId="4" fillId="0" borderId="16" xfId="12" applyFont="1" applyBorder="1" applyAlignment="1">
      <alignment horizontal="center" wrapText="1"/>
    </xf>
    <xf numFmtId="0" fontId="4" fillId="0" borderId="14" xfId="12" applyFont="1" applyBorder="1" applyAlignment="1">
      <alignment horizontal="center" vertical="center" wrapText="1"/>
    </xf>
    <xf numFmtId="0" fontId="4" fillId="0" borderId="18" xfId="12" applyFont="1" applyBorder="1" applyAlignment="1">
      <alignment horizontal="center" vertical="center" wrapText="1"/>
    </xf>
    <xf numFmtId="0" fontId="4" fillId="0" borderId="20" xfId="12" applyFont="1" applyBorder="1" applyAlignment="1">
      <alignment horizontal="center" vertical="center" wrapText="1"/>
    </xf>
    <xf numFmtId="0" fontId="4" fillId="0" borderId="17" xfId="12" applyFont="1" applyBorder="1" applyAlignment="1">
      <alignment horizontal="center" wrapText="1"/>
    </xf>
    <xf numFmtId="0" fontId="4" fillId="0" borderId="0" xfId="13" applyFont="1" applyFill="1" applyBorder="1" applyAlignment="1">
      <alignment horizontal="center"/>
    </xf>
    <xf numFmtId="0" fontId="4" fillId="0" borderId="14" xfId="13" applyFont="1" applyBorder="1" applyAlignment="1">
      <alignment horizontal="center"/>
    </xf>
    <xf numFmtId="0" fontId="23" fillId="0" borderId="0" xfId="14" applyFont="1" applyAlignment="1">
      <alignment horizontal="center"/>
    </xf>
    <xf numFmtId="0" fontId="23" fillId="0" borderId="0" xfId="16" applyFont="1" applyBorder="1" applyAlignment="1">
      <alignment horizontal="center" wrapText="1"/>
    </xf>
    <xf numFmtId="0" fontId="4" fillId="0" borderId="0" xfId="18" applyFont="1" applyBorder="1" applyAlignment="1">
      <alignment horizontal="center"/>
    </xf>
    <xf numFmtId="0" fontId="4" fillId="0" borderId="2" xfId="18" applyFont="1" applyBorder="1" applyAlignment="1">
      <alignment horizontal="center"/>
    </xf>
    <xf numFmtId="0" fontId="4" fillId="0" borderId="3" xfId="18" applyFont="1" applyBorder="1" applyAlignment="1">
      <alignment horizontal="center"/>
    </xf>
    <xf numFmtId="0" fontId="4" fillId="0" borderId="4" xfId="18" applyFont="1" applyBorder="1" applyAlignment="1">
      <alignment horizontal="center"/>
    </xf>
    <xf numFmtId="0" fontId="4" fillId="0" borderId="5" xfId="18" applyFont="1" applyBorder="1" applyAlignment="1">
      <alignment horizontal="center"/>
    </xf>
    <xf numFmtId="0" fontId="4" fillId="0" borderId="1" xfId="18" applyFont="1" applyBorder="1" applyAlignment="1">
      <alignment horizontal="center"/>
    </xf>
    <xf numFmtId="0" fontId="4" fillId="0" borderId="6" xfId="18" applyFont="1" applyBorder="1" applyAlignment="1">
      <alignment horizontal="center"/>
    </xf>
    <xf numFmtId="165" fontId="4" fillId="0" borderId="6" xfId="18" applyNumberFormat="1" applyFont="1" applyBorder="1" applyAlignment="1">
      <alignment horizontal="center"/>
    </xf>
    <xf numFmtId="0" fontId="2" fillId="0" borderId="0" xfId="11" applyFont="1" applyBorder="1" applyAlignment="1">
      <alignment horizontal="center"/>
    </xf>
    <xf numFmtId="0" fontId="19" fillId="0" borderId="17" xfId="18" applyFont="1" applyBorder="1" applyAlignment="1">
      <alignment horizontal="center"/>
    </xf>
    <xf numFmtId="0" fontId="19" fillId="0" borderId="22" xfId="18" applyFont="1" applyBorder="1" applyAlignment="1">
      <alignment horizontal="center"/>
    </xf>
    <xf numFmtId="165" fontId="19" fillId="0" borderId="16" xfId="18" applyNumberFormat="1" applyFont="1" applyBorder="1" applyAlignment="1">
      <alignment horizontal="center"/>
    </xf>
    <xf numFmtId="165" fontId="19" fillId="0" borderId="14" xfId="18" applyNumberFormat="1" applyFont="1" applyBorder="1" applyAlignment="1">
      <alignment horizontal="center"/>
    </xf>
    <xf numFmtId="0" fontId="19" fillId="0" borderId="13" xfId="18" applyFont="1" applyBorder="1" applyAlignment="1">
      <alignment horizontal="center"/>
    </xf>
    <xf numFmtId="0" fontId="19" fillId="0" borderId="0" xfId="18" applyFont="1" applyBorder="1" applyAlignment="1">
      <alignment horizontal="center"/>
    </xf>
    <xf numFmtId="0" fontId="17" fillId="0" borderId="4" xfId="0" applyFont="1" applyFill="1" applyBorder="1"/>
    <xf numFmtId="0" fontId="4" fillId="0" borderId="0" xfId="11" applyFont="1" applyAlignment="1">
      <alignment horizontal="center"/>
    </xf>
    <xf numFmtId="49" fontId="15" fillId="0" borderId="0" xfId="11" applyNumberFormat="1" applyFont="1" applyAlignment="1">
      <alignment horizontal="left" wrapText="1"/>
    </xf>
    <xf numFmtId="0" fontId="24" fillId="0" borderId="0" xfId="21" applyFont="1" applyAlignment="1">
      <alignment horizontal="center"/>
    </xf>
    <xf numFmtId="0" fontId="23" fillId="2" borderId="0" xfId="19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17" fillId="0" borderId="62" xfId="0" applyFont="1" applyFill="1" applyBorder="1"/>
    <xf numFmtId="0" fontId="17" fillId="0" borderId="60" xfId="0" applyFont="1" applyFill="1" applyBorder="1"/>
    <xf numFmtId="0" fontId="23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/>
    <xf numFmtId="0" fontId="22" fillId="0" borderId="4" xfId="0" applyFont="1" applyFill="1" applyBorder="1"/>
    <xf numFmtId="49" fontId="23" fillId="0" borderId="2" xfId="0" applyNumberFormat="1" applyFont="1" applyFill="1" applyBorder="1" applyAlignment="1">
      <alignment horizontal="center" vertical="top" wrapText="1"/>
    </xf>
    <xf numFmtId="49" fontId="22" fillId="0" borderId="3" xfId="0" applyNumberFormat="1" applyFont="1" applyFill="1" applyBorder="1" applyAlignment="1">
      <alignment wrapText="1"/>
    </xf>
    <xf numFmtId="49" fontId="22" fillId="0" borderId="4" xfId="0" applyNumberFormat="1" applyFont="1" applyFill="1" applyBorder="1" applyAlignment="1">
      <alignment wrapText="1"/>
    </xf>
  </cellXfs>
  <cellStyles count="22">
    <cellStyle name="Excel Built-in Normál 2" xfId="21"/>
    <cellStyle name="Excel Built-in Normál_2012. évi költségvetés I. módosítás VÉGLEGES" xfId="17"/>
    <cellStyle name="Ezres" xfId="20" builtinId="3"/>
    <cellStyle name="Normál" xfId="0" builtinId="0"/>
    <cellStyle name="Normál 2" xfId="11"/>
    <cellStyle name="Normál_2007_Koncepció táblák" xfId="6"/>
    <cellStyle name="Normál_2007_Koncepció táblák_2013. évi költségvetés I." xfId="4"/>
    <cellStyle name="Normál_2012. évi költségvetés I. módosítás VÉGLEGES" xfId="16"/>
    <cellStyle name="Normál_2013 évi költségvetéshez 2013.02.19." xfId="10"/>
    <cellStyle name="Normál_2013 évi költségvetéshez 2013.02.19._2014 évi költségvetés Tündi táblák" xfId="13"/>
    <cellStyle name="Normál_2013. évi költségvetés I." xfId="2"/>
    <cellStyle name="Normál_2013. évi költségvetés I._2013. évi költségvetés II. forduló testületi előterjesztés" xfId="9"/>
    <cellStyle name="Normál_2013. évi költségvetés II. forduló testületi előterjesztés" xfId="7"/>
    <cellStyle name="Normál_2013. évi költségvetés II. forduló testületi előterjesztés2." xfId="14"/>
    <cellStyle name="Normál_4. sz. melléklet" xfId="15"/>
    <cellStyle name="Normál_költségvetés10melléklet" xfId="5"/>
    <cellStyle name="Normál_Másolat eredetijeKÖLTSÉGVETÉS2005új1" xfId="3"/>
    <cellStyle name="Normál_Másolat eredetijeKÖLTSÉGVETÉS2005új1_2013. évi költségvetés I." xfId="1"/>
    <cellStyle name="Normál_Másolat eredetijeKÖLTSÉGVETÉS2005új1_2013. évi költségvetés II. forduló testületi előterjesztés" xfId="8"/>
    <cellStyle name="Normál_Munka1" xfId="18"/>
    <cellStyle name="Normál_Munka4_2013 évi költségvetéshez 2013.02.19." xfId="12"/>
    <cellStyle name="Normál_Önkormányzat MÁK beszámoló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gyari_zsuzsa\Dokumentumok\EL&#336;IR&#193;NYZAT+Z&#193;RSZ&#193;MAD&#193;S\B.SZ&#336;L&#336;S\2016\IV.M&#211;D\RENDELET\B.SZ&#336;L&#336;S%20&#214;NK.K&#214;LTS&#201;GVET&#201;S&#201;NEK%20IV.M&#211;DOS&#205;T&#193;SA%20T&#193;BL&#193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a "/>
      <sheetName val="2.sz.tábla"/>
      <sheetName val="3.sz.tábla "/>
      <sheetName val="4.sz.tábla"/>
      <sheetName val="5. sz. tábla"/>
      <sheetName val="6. sz. tábla "/>
      <sheetName val="7. sz. tábla"/>
      <sheetName val="8.sz.tábla"/>
      <sheetName val="Munka1"/>
    </sheetNames>
    <sheetDataSet>
      <sheetData sheetId="0">
        <row r="4">
          <cell r="B4">
            <v>22626310</v>
          </cell>
        </row>
      </sheetData>
      <sheetData sheetId="1">
        <row r="5">
          <cell r="B5">
            <v>22626310</v>
          </cell>
        </row>
        <row r="60">
          <cell r="B60">
            <v>0</v>
          </cell>
        </row>
      </sheetData>
      <sheetData sheetId="2">
        <row r="7">
          <cell r="B7">
            <v>7811000</v>
          </cell>
        </row>
      </sheetData>
      <sheetData sheetId="3">
        <row r="3">
          <cell r="F3">
            <v>9254880</v>
          </cell>
        </row>
      </sheetData>
      <sheetData sheetId="4">
        <row r="2">
          <cell r="B2">
            <v>3436000</v>
          </cell>
        </row>
      </sheetData>
      <sheetData sheetId="5">
        <row r="7">
          <cell r="B7">
            <v>22626310</v>
          </cell>
        </row>
        <row r="30">
          <cell r="B30">
            <v>0</v>
          </cell>
        </row>
        <row r="31">
          <cell r="B31">
            <v>6000000</v>
          </cell>
          <cell r="F31">
            <v>7100000</v>
          </cell>
        </row>
        <row r="32">
          <cell r="B32">
            <v>0</v>
          </cell>
          <cell r="F32">
            <v>0</v>
          </cell>
        </row>
        <row r="33">
          <cell r="I33">
            <v>0</v>
          </cell>
          <cell r="M33">
            <v>21000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Layout" zoomScaleNormal="100" workbookViewId="0">
      <selection activeCell="E6" sqref="E6"/>
    </sheetView>
  </sheetViews>
  <sheetFormatPr defaultRowHeight="15.55" x14ac:dyDescent="0.3"/>
  <cols>
    <col min="1" max="1" width="4.3984375" style="497" bestFit="1" customWidth="1"/>
    <col min="2" max="2" width="38.69921875" style="497" customWidth="1"/>
    <col min="3" max="3" width="18.3984375" style="497" bestFit="1" customWidth="1"/>
    <col min="4" max="4" width="10.59765625" style="497" customWidth="1"/>
    <col min="5" max="5" width="18.3984375" style="497" bestFit="1" customWidth="1"/>
    <col min="6" max="6" width="16" style="497" bestFit="1" customWidth="1"/>
    <col min="7" max="256" width="9.09765625" style="497"/>
    <col min="257" max="257" width="8.09765625" style="497" customWidth="1"/>
    <col min="258" max="258" width="41" style="497" customWidth="1"/>
    <col min="259" max="261" width="32.8984375" style="497" customWidth="1"/>
    <col min="262" max="512" width="9.09765625" style="497"/>
    <col min="513" max="513" width="8.09765625" style="497" customWidth="1"/>
    <col min="514" max="514" width="41" style="497" customWidth="1"/>
    <col min="515" max="517" width="32.8984375" style="497" customWidth="1"/>
    <col min="518" max="768" width="9.09765625" style="497"/>
    <col min="769" max="769" width="8.09765625" style="497" customWidth="1"/>
    <col min="770" max="770" width="41" style="497" customWidth="1"/>
    <col min="771" max="773" width="32.8984375" style="497" customWidth="1"/>
    <col min="774" max="1024" width="9.09765625" style="497"/>
    <col min="1025" max="1025" width="8.09765625" style="497" customWidth="1"/>
    <col min="1026" max="1026" width="41" style="497" customWidth="1"/>
    <col min="1027" max="1029" width="32.8984375" style="497" customWidth="1"/>
    <col min="1030" max="1280" width="9.09765625" style="497"/>
    <col min="1281" max="1281" width="8.09765625" style="497" customWidth="1"/>
    <col min="1282" max="1282" width="41" style="497" customWidth="1"/>
    <col min="1283" max="1285" width="32.8984375" style="497" customWidth="1"/>
    <col min="1286" max="1536" width="9.09765625" style="497"/>
    <col min="1537" max="1537" width="8.09765625" style="497" customWidth="1"/>
    <col min="1538" max="1538" width="41" style="497" customWidth="1"/>
    <col min="1539" max="1541" width="32.8984375" style="497" customWidth="1"/>
    <col min="1542" max="1792" width="9.09765625" style="497"/>
    <col min="1793" max="1793" width="8.09765625" style="497" customWidth="1"/>
    <col min="1794" max="1794" width="41" style="497" customWidth="1"/>
    <col min="1795" max="1797" width="32.8984375" style="497" customWidth="1"/>
    <col min="1798" max="2048" width="9.09765625" style="497"/>
    <col min="2049" max="2049" width="8.09765625" style="497" customWidth="1"/>
    <col min="2050" max="2050" width="41" style="497" customWidth="1"/>
    <col min="2051" max="2053" width="32.8984375" style="497" customWidth="1"/>
    <col min="2054" max="2304" width="9.09765625" style="497"/>
    <col min="2305" max="2305" width="8.09765625" style="497" customWidth="1"/>
    <col min="2306" max="2306" width="41" style="497" customWidth="1"/>
    <col min="2307" max="2309" width="32.8984375" style="497" customWidth="1"/>
    <col min="2310" max="2560" width="9.09765625" style="497"/>
    <col min="2561" max="2561" width="8.09765625" style="497" customWidth="1"/>
    <col min="2562" max="2562" width="41" style="497" customWidth="1"/>
    <col min="2563" max="2565" width="32.8984375" style="497" customWidth="1"/>
    <col min="2566" max="2816" width="9.09765625" style="497"/>
    <col min="2817" max="2817" width="8.09765625" style="497" customWidth="1"/>
    <col min="2818" max="2818" width="41" style="497" customWidth="1"/>
    <col min="2819" max="2821" width="32.8984375" style="497" customWidth="1"/>
    <col min="2822" max="3072" width="9.09765625" style="497"/>
    <col min="3073" max="3073" width="8.09765625" style="497" customWidth="1"/>
    <col min="3074" max="3074" width="41" style="497" customWidth="1"/>
    <col min="3075" max="3077" width="32.8984375" style="497" customWidth="1"/>
    <col min="3078" max="3328" width="9.09765625" style="497"/>
    <col min="3329" max="3329" width="8.09765625" style="497" customWidth="1"/>
    <col min="3330" max="3330" width="41" style="497" customWidth="1"/>
    <col min="3331" max="3333" width="32.8984375" style="497" customWidth="1"/>
    <col min="3334" max="3584" width="9.09765625" style="497"/>
    <col min="3585" max="3585" width="8.09765625" style="497" customWidth="1"/>
    <col min="3586" max="3586" width="41" style="497" customWidth="1"/>
    <col min="3587" max="3589" width="32.8984375" style="497" customWidth="1"/>
    <col min="3590" max="3840" width="9.09765625" style="497"/>
    <col min="3841" max="3841" width="8.09765625" style="497" customWidth="1"/>
    <col min="3842" max="3842" width="41" style="497" customWidth="1"/>
    <col min="3843" max="3845" width="32.8984375" style="497" customWidth="1"/>
    <col min="3846" max="4096" width="9.09765625" style="497"/>
    <col min="4097" max="4097" width="8.09765625" style="497" customWidth="1"/>
    <col min="4098" max="4098" width="41" style="497" customWidth="1"/>
    <col min="4099" max="4101" width="32.8984375" style="497" customWidth="1"/>
    <col min="4102" max="4352" width="9.09765625" style="497"/>
    <col min="4353" max="4353" width="8.09765625" style="497" customWidth="1"/>
    <col min="4354" max="4354" width="41" style="497" customWidth="1"/>
    <col min="4355" max="4357" width="32.8984375" style="497" customWidth="1"/>
    <col min="4358" max="4608" width="9.09765625" style="497"/>
    <col min="4609" max="4609" width="8.09765625" style="497" customWidth="1"/>
    <col min="4610" max="4610" width="41" style="497" customWidth="1"/>
    <col min="4611" max="4613" width="32.8984375" style="497" customWidth="1"/>
    <col min="4614" max="4864" width="9.09765625" style="497"/>
    <col min="4865" max="4865" width="8.09765625" style="497" customWidth="1"/>
    <col min="4866" max="4866" width="41" style="497" customWidth="1"/>
    <col min="4867" max="4869" width="32.8984375" style="497" customWidth="1"/>
    <col min="4870" max="5120" width="9.09765625" style="497"/>
    <col min="5121" max="5121" width="8.09765625" style="497" customWidth="1"/>
    <col min="5122" max="5122" width="41" style="497" customWidth="1"/>
    <col min="5123" max="5125" width="32.8984375" style="497" customWidth="1"/>
    <col min="5126" max="5376" width="9.09765625" style="497"/>
    <col min="5377" max="5377" width="8.09765625" style="497" customWidth="1"/>
    <col min="5378" max="5378" width="41" style="497" customWidth="1"/>
    <col min="5379" max="5381" width="32.8984375" style="497" customWidth="1"/>
    <col min="5382" max="5632" width="9.09765625" style="497"/>
    <col min="5633" max="5633" width="8.09765625" style="497" customWidth="1"/>
    <col min="5634" max="5634" width="41" style="497" customWidth="1"/>
    <col min="5635" max="5637" width="32.8984375" style="497" customWidth="1"/>
    <col min="5638" max="5888" width="9.09765625" style="497"/>
    <col min="5889" max="5889" width="8.09765625" style="497" customWidth="1"/>
    <col min="5890" max="5890" width="41" style="497" customWidth="1"/>
    <col min="5891" max="5893" width="32.8984375" style="497" customWidth="1"/>
    <col min="5894" max="6144" width="9.09765625" style="497"/>
    <col min="6145" max="6145" width="8.09765625" style="497" customWidth="1"/>
    <col min="6146" max="6146" width="41" style="497" customWidth="1"/>
    <col min="6147" max="6149" width="32.8984375" style="497" customWidth="1"/>
    <col min="6150" max="6400" width="9.09765625" style="497"/>
    <col min="6401" max="6401" width="8.09765625" style="497" customWidth="1"/>
    <col min="6402" max="6402" width="41" style="497" customWidth="1"/>
    <col min="6403" max="6405" width="32.8984375" style="497" customWidth="1"/>
    <col min="6406" max="6656" width="9.09765625" style="497"/>
    <col min="6657" max="6657" width="8.09765625" style="497" customWidth="1"/>
    <col min="6658" max="6658" width="41" style="497" customWidth="1"/>
    <col min="6659" max="6661" width="32.8984375" style="497" customWidth="1"/>
    <col min="6662" max="6912" width="9.09765625" style="497"/>
    <col min="6913" max="6913" width="8.09765625" style="497" customWidth="1"/>
    <col min="6914" max="6914" width="41" style="497" customWidth="1"/>
    <col min="6915" max="6917" width="32.8984375" style="497" customWidth="1"/>
    <col min="6918" max="7168" width="9.09765625" style="497"/>
    <col min="7169" max="7169" width="8.09765625" style="497" customWidth="1"/>
    <col min="7170" max="7170" width="41" style="497" customWidth="1"/>
    <col min="7171" max="7173" width="32.8984375" style="497" customWidth="1"/>
    <col min="7174" max="7424" width="9.09765625" style="497"/>
    <col min="7425" max="7425" width="8.09765625" style="497" customWidth="1"/>
    <col min="7426" max="7426" width="41" style="497" customWidth="1"/>
    <col min="7427" max="7429" width="32.8984375" style="497" customWidth="1"/>
    <col min="7430" max="7680" width="9.09765625" style="497"/>
    <col min="7681" max="7681" width="8.09765625" style="497" customWidth="1"/>
    <col min="7682" max="7682" width="41" style="497" customWidth="1"/>
    <col min="7683" max="7685" width="32.8984375" style="497" customWidth="1"/>
    <col min="7686" max="7936" width="9.09765625" style="497"/>
    <col min="7937" max="7937" width="8.09765625" style="497" customWidth="1"/>
    <col min="7938" max="7938" width="41" style="497" customWidth="1"/>
    <col min="7939" max="7941" width="32.8984375" style="497" customWidth="1"/>
    <col min="7942" max="8192" width="9.09765625" style="497"/>
    <col min="8193" max="8193" width="8.09765625" style="497" customWidth="1"/>
    <col min="8194" max="8194" width="41" style="497" customWidth="1"/>
    <col min="8195" max="8197" width="32.8984375" style="497" customWidth="1"/>
    <col min="8198" max="8448" width="9.09765625" style="497"/>
    <col min="8449" max="8449" width="8.09765625" style="497" customWidth="1"/>
    <col min="8450" max="8450" width="41" style="497" customWidth="1"/>
    <col min="8451" max="8453" width="32.8984375" style="497" customWidth="1"/>
    <col min="8454" max="8704" width="9.09765625" style="497"/>
    <col min="8705" max="8705" width="8.09765625" style="497" customWidth="1"/>
    <col min="8706" max="8706" width="41" style="497" customWidth="1"/>
    <col min="8707" max="8709" width="32.8984375" style="497" customWidth="1"/>
    <col min="8710" max="8960" width="9.09765625" style="497"/>
    <col min="8961" max="8961" width="8.09765625" style="497" customWidth="1"/>
    <col min="8962" max="8962" width="41" style="497" customWidth="1"/>
    <col min="8963" max="8965" width="32.8984375" style="497" customWidth="1"/>
    <col min="8966" max="9216" width="9.09765625" style="497"/>
    <col min="9217" max="9217" width="8.09765625" style="497" customWidth="1"/>
    <col min="9218" max="9218" width="41" style="497" customWidth="1"/>
    <col min="9219" max="9221" width="32.8984375" style="497" customWidth="1"/>
    <col min="9222" max="9472" width="9.09765625" style="497"/>
    <col min="9473" max="9473" width="8.09765625" style="497" customWidth="1"/>
    <col min="9474" max="9474" width="41" style="497" customWidth="1"/>
    <col min="9475" max="9477" width="32.8984375" style="497" customWidth="1"/>
    <col min="9478" max="9728" width="9.09765625" style="497"/>
    <col min="9729" max="9729" width="8.09765625" style="497" customWidth="1"/>
    <col min="9730" max="9730" width="41" style="497" customWidth="1"/>
    <col min="9731" max="9733" width="32.8984375" style="497" customWidth="1"/>
    <col min="9734" max="9984" width="9.09765625" style="497"/>
    <col min="9985" max="9985" width="8.09765625" style="497" customWidth="1"/>
    <col min="9986" max="9986" width="41" style="497" customWidth="1"/>
    <col min="9987" max="9989" width="32.8984375" style="497" customWidth="1"/>
    <col min="9990" max="10240" width="9.09765625" style="497"/>
    <col min="10241" max="10241" width="8.09765625" style="497" customWidth="1"/>
    <col min="10242" max="10242" width="41" style="497" customWidth="1"/>
    <col min="10243" max="10245" width="32.8984375" style="497" customWidth="1"/>
    <col min="10246" max="10496" width="9.09765625" style="497"/>
    <col min="10497" max="10497" width="8.09765625" style="497" customWidth="1"/>
    <col min="10498" max="10498" width="41" style="497" customWidth="1"/>
    <col min="10499" max="10501" width="32.8984375" style="497" customWidth="1"/>
    <col min="10502" max="10752" width="9.09765625" style="497"/>
    <col min="10753" max="10753" width="8.09765625" style="497" customWidth="1"/>
    <col min="10754" max="10754" width="41" style="497" customWidth="1"/>
    <col min="10755" max="10757" width="32.8984375" style="497" customWidth="1"/>
    <col min="10758" max="11008" width="9.09765625" style="497"/>
    <col min="11009" max="11009" width="8.09765625" style="497" customWidth="1"/>
    <col min="11010" max="11010" width="41" style="497" customWidth="1"/>
    <col min="11011" max="11013" width="32.8984375" style="497" customWidth="1"/>
    <col min="11014" max="11264" width="9.09765625" style="497"/>
    <col min="11265" max="11265" width="8.09765625" style="497" customWidth="1"/>
    <col min="11266" max="11266" width="41" style="497" customWidth="1"/>
    <col min="11267" max="11269" width="32.8984375" style="497" customWidth="1"/>
    <col min="11270" max="11520" width="9.09765625" style="497"/>
    <col min="11521" max="11521" width="8.09765625" style="497" customWidth="1"/>
    <col min="11522" max="11522" width="41" style="497" customWidth="1"/>
    <col min="11523" max="11525" width="32.8984375" style="497" customWidth="1"/>
    <col min="11526" max="11776" width="9.09765625" style="497"/>
    <col min="11777" max="11777" width="8.09765625" style="497" customWidth="1"/>
    <col min="11778" max="11778" width="41" style="497" customWidth="1"/>
    <col min="11779" max="11781" width="32.8984375" style="497" customWidth="1"/>
    <col min="11782" max="12032" width="9.09765625" style="497"/>
    <col min="12033" max="12033" width="8.09765625" style="497" customWidth="1"/>
    <col min="12034" max="12034" width="41" style="497" customWidth="1"/>
    <col min="12035" max="12037" width="32.8984375" style="497" customWidth="1"/>
    <col min="12038" max="12288" width="9.09765625" style="497"/>
    <col min="12289" max="12289" width="8.09765625" style="497" customWidth="1"/>
    <col min="12290" max="12290" width="41" style="497" customWidth="1"/>
    <col min="12291" max="12293" width="32.8984375" style="497" customWidth="1"/>
    <col min="12294" max="12544" width="9.09765625" style="497"/>
    <col min="12545" max="12545" width="8.09765625" style="497" customWidth="1"/>
    <col min="12546" max="12546" width="41" style="497" customWidth="1"/>
    <col min="12547" max="12549" width="32.8984375" style="497" customWidth="1"/>
    <col min="12550" max="12800" width="9.09765625" style="497"/>
    <col min="12801" max="12801" width="8.09765625" style="497" customWidth="1"/>
    <col min="12802" max="12802" width="41" style="497" customWidth="1"/>
    <col min="12803" max="12805" width="32.8984375" style="497" customWidth="1"/>
    <col min="12806" max="13056" width="9.09765625" style="497"/>
    <col min="13057" max="13057" width="8.09765625" style="497" customWidth="1"/>
    <col min="13058" max="13058" width="41" style="497" customWidth="1"/>
    <col min="13059" max="13061" width="32.8984375" style="497" customWidth="1"/>
    <col min="13062" max="13312" width="9.09765625" style="497"/>
    <col min="13313" max="13313" width="8.09765625" style="497" customWidth="1"/>
    <col min="13314" max="13314" width="41" style="497" customWidth="1"/>
    <col min="13315" max="13317" width="32.8984375" style="497" customWidth="1"/>
    <col min="13318" max="13568" width="9.09765625" style="497"/>
    <col min="13569" max="13569" width="8.09765625" style="497" customWidth="1"/>
    <col min="13570" max="13570" width="41" style="497" customWidth="1"/>
    <col min="13571" max="13573" width="32.8984375" style="497" customWidth="1"/>
    <col min="13574" max="13824" width="9.09765625" style="497"/>
    <col min="13825" max="13825" width="8.09765625" style="497" customWidth="1"/>
    <col min="13826" max="13826" width="41" style="497" customWidth="1"/>
    <col min="13827" max="13829" width="32.8984375" style="497" customWidth="1"/>
    <col min="13830" max="14080" width="9.09765625" style="497"/>
    <col min="14081" max="14081" width="8.09765625" style="497" customWidth="1"/>
    <col min="14082" max="14082" width="41" style="497" customWidth="1"/>
    <col min="14083" max="14085" width="32.8984375" style="497" customWidth="1"/>
    <col min="14086" max="14336" width="9.09765625" style="497"/>
    <col min="14337" max="14337" width="8.09765625" style="497" customWidth="1"/>
    <col min="14338" max="14338" width="41" style="497" customWidth="1"/>
    <col min="14339" max="14341" width="32.8984375" style="497" customWidth="1"/>
    <col min="14342" max="14592" width="9.09765625" style="497"/>
    <col min="14593" max="14593" width="8.09765625" style="497" customWidth="1"/>
    <col min="14594" max="14594" width="41" style="497" customWidth="1"/>
    <col min="14595" max="14597" width="32.8984375" style="497" customWidth="1"/>
    <col min="14598" max="14848" width="9.09765625" style="497"/>
    <col min="14849" max="14849" width="8.09765625" style="497" customWidth="1"/>
    <col min="14850" max="14850" width="41" style="497" customWidth="1"/>
    <col min="14851" max="14853" width="32.8984375" style="497" customWidth="1"/>
    <col min="14854" max="15104" width="9.09765625" style="497"/>
    <col min="15105" max="15105" width="8.09765625" style="497" customWidth="1"/>
    <col min="15106" max="15106" width="41" style="497" customWidth="1"/>
    <col min="15107" max="15109" width="32.8984375" style="497" customWidth="1"/>
    <col min="15110" max="15360" width="9.09765625" style="497"/>
    <col min="15361" max="15361" width="8.09765625" style="497" customWidth="1"/>
    <col min="15362" max="15362" width="41" style="497" customWidth="1"/>
    <col min="15363" max="15365" width="32.8984375" style="497" customWidth="1"/>
    <col min="15366" max="15616" width="9.09765625" style="497"/>
    <col min="15617" max="15617" width="8.09765625" style="497" customWidth="1"/>
    <col min="15618" max="15618" width="41" style="497" customWidth="1"/>
    <col min="15619" max="15621" width="32.8984375" style="497" customWidth="1"/>
    <col min="15622" max="15872" width="9.09765625" style="497"/>
    <col min="15873" max="15873" width="8.09765625" style="497" customWidth="1"/>
    <col min="15874" max="15874" width="41" style="497" customWidth="1"/>
    <col min="15875" max="15877" width="32.8984375" style="497" customWidth="1"/>
    <col min="15878" max="16128" width="9.09765625" style="497"/>
    <col min="16129" max="16129" width="8.09765625" style="497" customWidth="1"/>
    <col min="16130" max="16130" width="41" style="497" customWidth="1"/>
    <col min="16131" max="16133" width="32.8984375" style="497" customWidth="1"/>
    <col min="16134" max="16384" width="9.09765625" style="497"/>
  </cols>
  <sheetData>
    <row r="1" spans="1:6" ht="17.75" thickBot="1" x14ac:dyDescent="0.35">
      <c r="A1" s="732" t="s">
        <v>873</v>
      </c>
      <c r="B1" s="732"/>
      <c r="C1" s="732"/>
      <c r="D1" s="732"/>
      <c r="E1" s="732"/>
      <c r="F1" s="732"/>
    </row>
    <row r="2" spans="1:6" x14ac:dyDescent="0.3">
      <c r="A2" s="727" t="s">
        <v>119</v>
      </c>
      <c r="B2" s="728"/>
      <c r="C2" s="728"/>
      <c r="D2" s="728"/>
      <c r="E2" s="729"/>
      <c r="F2" s="730" t="s">
        <v>214</v>
      </c>
    </row>
    <row r="3" spans="1:6" s="498" customFormat="1" ht="31.05" x14ac:dyDescent="0.3">
      <c r="A3" s="491" t="s">
        <v>0</v>
      </c>
      <c r="B3" s="585" t="s">
        <v>1</v>
      </c>
      <c r="C3" s="585" t="s">
        <v>871</v>
      </c>
      <c r="D3" s="533" t="s">
        <v>3</v>
      </c>
      <c r="E3" s="588" t="s">
        <v>870</v>
      </c>
      <c r="F3" s="731"/>
    </row>
    <row r="4" spans="1:6" ht="16.5" thickBot="1" x14ac:dyDescent="0.3">
      <c r="A4" s="505">
        <v>1</v>
      </c>
      <c r="B4" s="591">
        <v>2</v>
      </c>
      <c r="C4" s="591">
        <v>3</v>
      </c>
      <c r="D4" s="591">
        <v>4</v>
      </c>
      <c r="E4" s="592">
        <v>5</v>
      </c>
      <c r="F4" s="593">
        <v>6</v>
      </c>
    </row>
    <row r="5" spans="1:6" x14ac:dyDescent="0.3">
      <c r="A5" s="594" t="s">
        <v>122</v>
      </c>
      <c r="B5" s="595" t="s">
        <v>852</v>
      </c>
      <c r="C5" s="606">
        <v>0</v>
      </c>
      <c r="D5" s="606">
        <v>0</v>
      </c>
      <c r="E5" s="607">
        <v>750000</v>
      </c>
      <c r="F5" s="598"/>
    </row>
    <row r="6" spans="1:6" ht="31.05" x14ac:dyDescent="0.3">
      <c r="A6" s="580" t="s">
        <v>126</v>
      </c>
      <c r="B6" s="499" t="s">
        <v>853</v>
      </c>
      <c r="C6" s="608">
        <f>SUM(C5)</f>
        <v>0</v>
      </c>
      <c r="D6" s="608">
        <f t="shared" ref="D6:E6" si="0">SUM(D5)</f>
        <v>0</v>
      </c>
      <c r="E6" s="609">
        <f t="shared" si="0"/>
        <v>750000</v>
      </c>
      <c r="F6" s="614"/>
    </row>
    <row r="7" spans="1:6" ht="31.05" x14ac:dyDescent="0.3">
      <c r="A7" s="494" t="s">
        <v>5</v>
      </c>
      <c r="B7" s="502" t="s">
        <v>6</v>
      </c>
      <c r="C7" s="610">
        <v>322774811</v>
      </c>
      <c r="D7" s="610">
        <v>0</v>
      </c>
      <c r="E7" s="611">
        <v>326448173</v>
      </c>
      <c r="F7" s="603">
        <f t="shared" ref="F7:F35" si="1">E7/C7*100</f>
        <v>101.1380572073203</v>
      </c>
    </row>
    <row r="8" spans="1:6" ht="31.05" x14ac:dyDescent="0.3">
      <c r="A8" s="494" t="s">
        <v>7</v>
      </c>
      <c r="B8" s="502" t="s">
        <v>8</v>
      </c>
      <c r="C8" s="601">
        <v>8195709</v>
      </c>
      <c r="D8" s="549">
        <v>0</v>
      </c>
      <c r="E8" s="602">
        <v>7178934</v>
      </c>
      <c r="F8" s="603">
        <f t="shared" si="1"/>
        <v>87.593812811069796</v>
      </c>
    </row>
    <row r="9" spans="1:6" x14ac:dyDescent="0.3">
      <c r="A9" s="494" t="s">
        <v>9</v>
      </c>
      <c r="B9" s="502" t="s">
        <v>10</v>
      </c>
      <c r="C9" s="601">
        <v>8487500</v>
      </c>
      <c r="D9" s="549">
        <v>0</v>
      </c>
      <c r="E9" s="602">
        <v>20964473</v>
      </c>
      <c r="F9" s="603">
        <f t="shared" si="1"/>
        <v>247.00410014727541</v>
      </c>
    </row>
    <row r="10" spans="1:6" ht="31.05" x14ac:dyDescent="0.3">
      <c r="A10" s="491" t="s">
        <v>11</v>
      </c>
      <c r="B10" s="499" t="s">
        <v>12</v>
      </c>
      <c r="C10" s="551">
        <f>SUM(C7:C9)</f>
        <v>339458020</v>
      </c>
      <c r="D10" s="551">
        <f t="shared" ref="D10:E10" si="2">SUM(D7:D9)</f>
        <v>0</v>
      </c>
      <c r="E10" s="599">
        <f t="shared" si="2"/>
        <v>354591580</v>
      </c>
      <c r="F10" s="605">
        <f t="shared" si="1"/>
        <v>104.45815361793484</v>
      </c>
    </row>
    <row r="11" spans="1:6" ht="31.05" x14ac:dyDescent="0.3">
      <c r="A11" s="494" t="s">
        <v>13</v>
      </c>
      <c r="B11" s="502" t="s">
        <v>14</v>
      </c>
      <c r="C11" s="549">
        <v>5729410</v>
      </c>
      <c r="D11" s="549">
        <v>0</v>
      </c>
      <c r="E11" s="602">
        <v>5729410</v>
      </c>
      <c r="F11" s="603">
        <f t="shared" si="1"/>
        <v>100</v>
      </c>
    </row>
    <row r="12" spans="1:6" ht="31.05" x14ac:dyDescent="0.3">
      <c r="A12" s="494" t="s">
        <v>15</v>
      </c>
      <c r="B12" s="502" t="s">
        <v>16</v>
      </c>
      <c r="C12" s="549">
        <v>5729410</v>
      </c>
      <c r="D12" s="549">
        <v>0</v>
      </c>
      <c r="E12" s="602">
        <v>5729410</v>
      </c>
      <c r="F12" s="603">
        <f t="shared" si="1"/>
        <v>100</v>
      </c>
    </row>
    <row r="13" spans="1:6" ht="31.05" x14ac:dyDescent="0.3">
      <c r="A13" s="491" t="s">
        <v>17</v>
      </c>
      <c r="B13" s="499" t="s">
        <v>18</v>
      </c>
      <c r="C13" s="551">
        <f>SUM(C11)</f>
        <v>5729410</v>
      </c>
      <c r="D13" s="551">
        <f t="shared" ref="D13:E13" si="3">SUM(D11)</f>
        <v>0</v>
      </c>
      <c r="E13" s="599">
        <f t="shared" si="3"/>
        <v>5729410</v>
      </c>
      <c r="F13" s="605">
        <f t="shared" si="1"/>
        <v>100</v>
      </c>
    </row>
    <row r="14" spans="1:6" ht="46.55" x14ac:dyDescent="0.3">
      <c r="A14" s="491" t="s">
        <v>19</v>
      </c>
      <c r="B14" s="499" t="s">
        <v>20</v>
      </c>
      <c r="C14" s="551">
        <f>C6+C10+C13</f>
        <v>345187430</v>
      </c>
      <c r="D14" s="551">
        <f t="shared" ref="D14:E14" si="4">D6+D10+D13</f>
        <v>0</v>
      </c>
      <c r="E14" s="599">
        <f t="shared" si="4"/>
        <v>361070990</v>
      </c>
      <c r="F14" s="605">
        <f t="shared" si="1"/>
        <v>104.60143059091114</v>
      </c>
    </row>
    <row r="15" spans="1:6" x14ac:dyDescent="0.3">
      <c r="A15" s="494" t="s">
        <v>21</v>
      </c>
      <c r="B15" s="502" t="s">
        <v>22</v>
      </c>
      <c r="C15" s="601">
        <v>12375</v>
      </c>
      <c r="D15" s="549">
        <v>0</v>
      </c>
      <c r="E15" s="602">
        <v>110258</v>
      </c>
      <c r="F15" s="603">
        <f t="shared" si="1"/>
        <v>890.97373737373732</v>
      </c>
    </row>
    <row r="16" spans="1:6" x14ac:dyDescent="0.3">
      <c r="A16" s="491" t="s">
        <v>23</v>
      </c>
      <c r="B16" s="499" t="s">
        <v>24</v>
      </c>
      <c r="C16" s="551">
        <f>SUM(C15)</f>
        <v>12375</v>
      </c>
      <c r="D16" s="551">
        <f t="shared" ref="D16:E17" si="5">SUM(D15)</f>
        <v>0</v>
      </c>
      <c r="E16" s="599">
        <f t="shared" si="5"/>
        <v>110258</v>
      </c>
      <c r="F16" s="605">
        <f t="shared" si="1"/>
        <v>890.97373737373732</v>
      </c>
    </row>
    <row r="17" spans="1:6" ht="46.55" x14ac:dyDescent="0.3">
      <c r="A17" s="491" t="s">
        <v>25</v>
      </c>
      <c r="B17" s="499" t="s">
        <v>26</v>
      </c>
      <c r="C17" s="551">
        <f>SUM(C16)</f>
        <v>12375</v>
      </c>
      <c r="D17" s="551">
        <f t="shared" si="5"/>
        <v>0</v>
      </c>
      <c r="E17" s="599">
        <f t="shared" si="5"/>
        <v>110258</v>
      </c>
      <c r="F17" s="605">
        <f t="shared" si="1"/>
        <v>890.97373737373732</v>
      </c>
    </row>
    <row r="18" spans="1:6" x14ac:dyDescent="0.3">
      <c r="A18" s="494" t="s">
        <v>27</v>
      </c>
      <c r="B18" s="502" t="s">
        <v>28</v>
      </c>
      <c r="C18" s="601">
        <v>54700</v>
      </c>
      <c r="D18" s="549">
        <v>0</v>
      </c>
      <c r="E18" s="602">
        <v>136050</v>
      </c>
      <c r="F18" s="603">
        <f t="shared" si="1"/>
        <v>248.72029250457041</v>
      </c>
    </row>
    <row r="19" spans="1:6" ht="31.05" x14ac:dyDescent="0.3">
      <c r="A19" s="491" t="s">
        <v>29</v>
      </c>
      <c r="B19" s="499" t="s">
        <v>30</v>
      </c>
      <c r="C19" s="551">
        <f>SUM(C18)</f>
        <v>54700</v>
      </c>
      <c r="D19" s="551">
        <f t="shared" ref="D19:E19" si="6">SUM(D18)</f>
        <v>0</v>
      </c>
      <c r="E19" s="599">
        <f t="shared" si="6"/>
        <v>136050</v>
      </c>
      <c r="F19" s="605">
        <f t="shared" si="1"/>
        <v>248.72029250457041</v>
      </c>
    </row>
    <row r="20" spans="1:6" x14ac:dyDescent="0.3">
      <c r="A20" s="494" t="s">
        <v>31</v>
      </c>
      <c r="B20" s="502" t="s">
        <v>32</v>
      </c>
      <c r="C20" s="601">
        <v>34460514</v>
      </c>
      <c r="D20" s="549">
        <v>0</v>
      </c>
      <c r="E20" s="602">
        <v>28539724</v>
      </c>
      <c r="F20" s="603">
        <f t="shared" si="1"/>
        <v>82.818625398332713</v>
      </c>
    </row>
    <row r="21" spans="1:6" x14ac:dyDescent="0.3">
      <c r="A21" s="491" t="s">
        <v>33</v>
      </c>
      <c r="B21" s="499" t="s">
        <v>34</v>
      </c>
      <c r="C21" s="551">
        <f>SUM(C20)</f>
        <v>34460514</v>
      </c>
      <c r="D21" s="551">
        <f t="shared" ref="D21:E21" si="7">SUM(D20)</f>
        <v>0</v>
      </c>
      <c r="E21" s="599">
        <f t="shared" si="7"/>
        <v>28539724</v>
      </c>
      <c r="F21" s="605">
        <f t="shared" si="1"/>
        <v>82.818625398332713</v>
      </c>
    </row>
    <row r="22" spans="1:6" x14ac:dyDescent="0.3">
      <c r="A22" s="491" t="s">
        <v>35</v>
      </c>
      <c r="B22" s="499" t="s">
        <v>36</v>
      </c>
      <c r="C22" s="551">
        <f>C19+C21</f>
        <v>34515214</v>
      </c>
      <c r="D22" s="551">
        <f t="shared" ref="D22:E22" si="8">D19+D21</f>
        <v>0</v>
      </c>
      <c r="E22" s="599">
        <f t="shared" si="8"/>
        <v>28675774</v>
      </c>
      <c r="F22" s="605">
        <f t="shared" si="1"/>
        <v>83.081547748769566</v>
      </c>
    </row>
    <row r="23" spans="1:6" ht="46.55" x14ac:dyDescent="0.3">
      <c r="A23" s="494" t="s">
        <v>37</v>
      </c>
      <c r="B23" s="502" t="s">
        <v>38</v>
      </c>
      <c r="C23" s="601">
        <f>SUM(C24:C30)</f>
        <v>2641651</v>
      </c>
      <c r="D23" s="601">
        <f t="shared" ref="D23:E23" si="9">SUM(D24:D30)</f>
        <v>0</v>
      </c>
      <c r="E23" s="602">
        <f t="shared" si="9"/>
        <v>2656654</v>
      </c>
      <c r="F23" s="603">
        <f t="shared" si="1"/>
        <v>100.5679402767436</v>
      </c>
    </row>
    <row r="24" spans="1:6" ht="46.55" x14ac:dyDescent="0.3">
      <c r="A24" s="494" t="s">
        <v>39</v>
      </c>
      <c r="B24" s="502" t="s">
        <v>40</v>
      </c>
      <c r="C24" s="601">
        <v>896959</v>
      </c>
      <c r="D24" s="549">
        <v>0</v>
      </c>
      <c r="E24" s="602">
        <v>1251700</v>
      </c>
      <c r="F24" s="603">
        <f t="shared" si="1"/>
        <v>139.54929935482002</v>
      </c>
    </row>
    <row r="25" spans="1:6" ht="46.55" x14ac:dyDescent="0.3">
      <c r="A25" s="494" t="s">
        <v>41</v>
      </c>
      <c r="B25" s="502" t="s">
        <v>42</v>
      </c>
      <c r="C25" s="601">
        <v>1002322</v>
      </c>
      <c r="D25" s="549">
        <v>0</v>
      </c>
      <c r="E25" s="602">
        <v>909775</v>
      </c>
      <c r="F25" s="603">
        <f t="shared" si="1"/>
        <v>90.766739630577803</v>
      </c>
    </row>
    <row r="26" spans="1:6" ht="46.55" x14ac:dyDescent="0.3">
      <c r="A26" s="494" t="s">
        <v>43</v>
      </c>
      <c r="B26" s="502" t="s">
        <v>44</v>
      </c>
      <c r="C26" s="601">
        <v>742370</v>
      </c>
      <c r="D26" s="549">
        <v>0</v>
      </c>
      <c r="E26" s="602">
        <v>495179</v>
      </c>
      <c r="F26" s="603">
        <f t="shared" si="1"/>
        <v>66.702452954726084</v>
      </c>
    </row>
    <row r="27" spans="1:6" ht="46.55" x14ac:dyDescent="0.3">
      <c r="A27" s="494" t="s">
        <v>45</v>
      </c>
      <c r="B27" s="502" t="s">
        <v>46</v>
      </c>
      <c r="C27" s="601">
        <v>0</v>
      </c>
      <c r="D27" s="549">
        <v>0</v>
      </c>
      <c r="E27" s="602">
        <v>0</v>
      </c>
      <c r="F27" s="603"/>
    </row>
    <row r="28" spans="1:6" ht="77.55" x14ac:dyDescent="0.3">
      <c r="A28" s="494" t="s">
        <v>47</v>
      </c>
      <c r="B28" s="502" t="s">
        <v>48</v>
      </c>
      <c r="C28" s="601">
        <v>0</v>
      </c>
      <c r="D28" s="549">
        <v>0</v>
      </c>
      <c r="E28" s="602">
        <v>0</v>
      </c>
      <c r="F28" s="603"/>
    </row>
    <row r="29" spans="1:6" ht="46.55" x14ac:dyDescent="0.3">
      <c r="A29" s="494" t="s">
        <v>49</v>
      </c>
      <c r="B29" s="502" t="s">
        <v>50</v>
      </c>
      <c r="C29" s="601">
        <v>0</v>
      </c>
      <c r="D29" s="549">
        <v>0</v>
      </c>
      <c r="E29" s="602">
        <v>0</v>
      </c>
      <c r="F29" s="603"/>
    </row>
    <row r="30" spans="1:6" ht="46.55" x14ac:dyDescent="0.3">
      <c r="A30" s="494" t="s">
        <v>51</v>
      </c>
      <c r="B30" s="502" t="s">
        <v>52</v>
      </c>
      <c r="C30" s="601">
        <v>0</v>
      </c>
      <c r="D30" s="549">
        <v>0</v>
      </c>
      <c r="E30" s="602">
        <v>0</v>
      </c>
      <c r="F30" s="603"/>
    </row>
    <row r="31" spans="1:6" ht="31.05" x14ac:dyDescent="0.3">
      <c r="A31" s="491" t="s">
        <v>53</v>
      </c>
      <c r="B31" s="499" t="s">
        <v>54</v>
      </c>
      <c r="C31" s="551">
        <f>SUM(C23)</f>
        <v>2641651</v>
      </c>
      <c r="D31" s="551">
        <f t="shared" ref="D31:E31" si="10">SUM(D23)</f>
        <v>0</v>
      </c>
      <c r="E31" s="599">
        <f t="shared" si="10"/>
        <v>2656654</v>
      </c>
      <c r="F31" s="605">
        <f t="shared" si="1"/>
        <v>100.5679402767436</v>
      </c>
    </row>
    <row r="32" spans="1:6" x14ac:dyDescent="0.3">
      <c r="A32" s="494" t="s">
        <v>55</v>
      </c>
      <c r="B32" s="502" t="s">
        <v>56</v>
      </c>
      <c r="C32" s="549">
        <v>20000</v>
      </c>
      <c r="D32" s="549">
        <v>0</v>
      </c>
      <c r="E32" s="602">
        <v>40000</v>
      </c>
      <c r="F32" s="603">
        <f t="shared" si="1"/>
        <v>200</v>
      </c>
    </row>
    <row r="33" spans="1:6" ht="31.05" x14ac:dyDescent="0.3">
      <c r="A33" s="491" t="s">
        <v>57</v>
      </c>
      <c r="B33" s="499" t="s">
        <v>58</v>
      </c>
      <c r="C33" s="551">
        <f>SUM(C32)</f>
        <v>20000</v>
      </c>
      <c r="D33" s="551">
        <f t="shared" ref="D33:E33" si="11">SUM(D32)</f>
        <v>0</v>
      </c>
      <c r="E33" s="599">
        <f t="shared" si="11"/>
        <v>40000</v>
      </c>
      <c r="F33" s="605">
        <f t="shared" si="1"/>
        <v>200</v>
      </c>
    </row>
    <row r="34" spans="1:6" ht="31.05" x14ac:dyDescent="0.3">
      <c r="A34" s="491" t="s">
        <v>59</v>
      </c>
      <c r="B34" s="499" t="s">
        <v>60</v>
      </c>
      <c r="C34" s="551">
        <f>C31+C33</f>
        <v>2661651</v>
      </c>
      <c r="D34" s="551">
        <f t="shared" ref="D34:E34" si="12">D31+D33</f>
        <v>0</v>
      </c>
      <c r="E34" s="599">
        <f t="shared" si="12"/>
        <v>2696654</v>
      </c>
      <c r="F34" s="605">
        <f t="shared" si="1"/>
        <v>101.31508601240358</v>
      </c>
    </row>
    <row r="35" spans="1:6" ht="31.6" thickBot="1" x14ac:dyDescent="0.35">
      <c r="A35" s="505" t="s">
        <v>61</v>
      </c>
      <c r="B35" s="506" t="s">
        <v>62</v>
      </c>
      <c r="C35" s="612">
        <v>1000</v>
      </c>
      <c r="D35" s="612">
        <v>0</v>
      </c>
      <c r="E35" s="613">
        <v>0</v>
      </c>
      <c r="F35" s="604">
        <f t="shared" si="1"/>
        <v>0</v>
      </c>
    </row>
    <row r="36" spans="1:6" x14ac:dyDescent="0.3">
      <c r="A36" s="727" t="s">
        <v>119</v>
      </c>
      <c r="B36" s="728"/>
      <c r="C36" s="728"/>
      <c r="D36" s="728"/>
      <c r="E36" s="729"/>
      <c r="F36" s="730" t="s">
        <v>214</v>
      </c>
    </row>
    <row r="37" spans="1:6" ht="31.05" x14ac:dyDescent="0.3">
      <c r="A37" s="491" t="s">
        <v>0</v>
      </c>
      <c r="B37" s="585" t="s">
        <v>1</v>
      </c>
      <c r="C37" s="585" t="s">
        <v>2</v>
      </c>
      <c r="D37" s="533" t="s">
        <v>3</v>
      </c>
      <c r="E37" s="588" t="s">
        <v>4</v>
      </c>
      <c r="F37" s="731"/>
    </row>
    <row r="38" spans="1:6" ht="16.100000000000001" thickBot="1" x14ac:dyDescent="0.35">
      <c r="A38" s="505">
        <v>1</v>
      </c>
      <c r="B38" s="591">
        <v>2</v>
      </c>
      <c r="C38" s="591">
        <v>3</v>
      </c>
      <c r="D38" s="591">
        <v>4</v>
      </c>
      <c r="E38" s="592">
        <v>5</v>
      </c>
      <c r="F38" s="593">
        <v>6</v>
      </c>
    </row>
    <row r="39" spans="1:6" ht="46.55" x14ac:dyDescent="0.3">
      <c r="A39" s="589" t="s">
        <v>63</v>
      </c>
      <c r="B39" s="590" t="s">
        <v>64</v>
      </c>
      <c r="C39" s="596">
        <f>SUM(C35)</f>
        <v>1000</v>
      </c>
      <c r="D39" s="596">
        <f>SUM(D35)</f>
        <v>0</v>
      </c>
      <c r="E39" s="597">
        <f>SUM(E35)</f>
        <v>0</v>
      </c>
      <c r="F39" s="598"/>
    </row>
    <row r="40" spans="1:6" ht="31.05" x14ac:dyDescent="0.3">
      <c r="A40" s="491" t="s">
        <v>65</v>
      </c>
      <c r="B40" s="499" t="s">
        <v>66</v>
      </c>
      <c r="C40" s="551">
        <f>SUM(C39)</f>
        <v>1000</v>
      </c>
      <c r="D40" s="551">
        <f t="shared" ref="D40:E40" si="13">SUM(D39)</f>
        <v>0</v>
      </c>
      <c r="E40" s="599">
        <f t="shared" si="13"/>
        <v>0</v>
      </c>
      <c r="F40" s="600"/>
    </row>
    <row r="41" spans="1:6" ht="31.05" x14ac:dyDescent="0.3">
      <c r="A41" s="494" t="s">
        <v>67</v>
      </c>
      <c r="B41" s="502" t="s">
        <v>68</v>
      </c>
      <c r="C41" s="601">
        <v>89841</v>
      </c>
      <c r="D41" s="549">
        <v>0</v>
      </c>
      <c r="E41" s="602">
        <v>0</v>
      </c>
      <c r="F41" s="600"/>
    </row>
    <row r="42" spans="1:6" ht="31.05" x14ac:dyDescent="0.3">
      <c r="A42" s="494" t="s">
        <v>69</v>
      </c>
      <c r="B42" s="502" t="s">
        <v>70</v>
      </c>
      <c r="C42" s="601">
        <v>38448</v>
      </c>
      <c r="D42" s="549">
        <v>0</v>
      </c>
      <c r="E42" s="602">
        <v>34677</v>
      </c>
      <c r="F42" s="603">
        <f t="shared" ref="F42:F67" si="14">E42/C42*100</f>
        <v>90.191947565543074</v>
      </c>
    </row>
    <row r="43" spans="1:6" ht="31.05" x14ac:dyDescent="0.3">
      <c r="A43" s="491" t="s">
        <v>71</v>
      </c>
      <c r="B43" s="499" t="s">
        <v>72</v>
      </c>
      <c r="C43" s="551">
        <f>SUM(C41:C42)</f>
        <v>128289</v>
      </c>
      <c r="D43" s="551">
        <f t="shared" ref="D43:E43" si="15">SUM(D41:D42)</f>
        <v>0</v>
      </c>
      <c r="E43" s="599">
        <f t="shared" si="15"/>
        <v>34677</v>
      </c>
      <c r="F43" s="605">
        <f t="shared" si="14"/>
        <v>27.030376727544841</v>
      </c>
    </row>
    <row r="44" spans="1:6" ht="31.05" x14ac:dyDescent="0.3">
      <c r="A44" s="671" t="s">
        <v>73</v>
      </c>
      <c r="B44" s="672" t="s">
        <v>74</v>
      </c>
      <c r="C44" s="673">
        <f>C14+C17+C22+C34+C40+C43</f>
        <v>382505959</v>
      </c>
      <c r="D44" s="673">
        <f t="shared" ref="D44:E44" si="16">D14+D17+D22+D34+D40+D43</f>
        <v>0</v>
      </c>
      <c r="E44" s="674">
        <f t="shared" si="16"/>
        <v>392588353</v>
      </c>
      <c r="F44" s="675">
        <f t="shared" si="14"/>
        <v>102.63587893541811</v>
      </c>
    </row>
    <row r="45" spans="1:6" x14ac:dyDescent="0.3">
      <c r="A45" s="494" t="s">
        <v>75</v>
      </c>
      <c r="B45" s="502" t="s">
        <v>76</v>
      </c>
      <c r="C45" s="549">
        <v>484284223</v>
      </c>
      <c r="D45" s="549">
        <v>0</v>
      </c>
      <c r="E45" s="602">
        <v>484284223</v>
      </c>
      <c r="F45" s="603">
        <f t="shared" si="14"/>
        <v>100</v>
      </c>
    </row>
    <row r="46" spans="1:6" ht="31.05" x14ac:dyDescent="0.3">
      <c r="A46" s="494" t="s">
        <v>77</v>
      </c>
      <c r="B46" s="502" t="s">
        <v>78</v>
      </c>
      <c r="C46" s="549">
        <v>24561850</v>
      </c>
      <c r="D46" s="549">
        <v>0</v>
      </c>
      <c r="E46" s="602">
        <v>24561850</v>
      </c>
      <c r="F46" s="603">
        <f t="shared" si="14"/>
        <v>100</v>
      </c>
    </row>
    <row r="47" spans="1:6" ht="46.55" x14ac:dyDescent="0.3">
      <c r="A47" s="491" t="s">
        <v>79</v>
      </c>
      <c r="B47" s="499" t="s">
        <v>80</v>
      </c>
      <c r="C47" s="551">
        <f>SUM(C46)</f>
        <v>24561850</v>
      </c>
      <c r="D47" s="551">
        <f t="shared" ref="D47:E47" si="17">SUM(D46)</f>
        <v>0</v>
      </c>
      <c r="E47" s="599">
        <f t="shared" si="17"/>
        <v>24561850</v>
      </c>
      <c r="F47" s="605">
        <f t="shared" si="14"/>
        <v>100</v>
      </c>
    </row>
    <row r="48" spans="1:6" x14ac:dyDescent="0.3">
      <c r="A48" s="494" t="s">
        <v>81</v>
      </c>
      <c r="B48" s="502" t="s">
        <v>82</v>
      </c>
      <c r="C48" s="601">
        <v>-183227688</v>
      </c>
      <c r="D48" s="549">
        <v>0</v>
      </c>
      <c r="E48" s="602">
        <v>-185870126</v>
      </c>
      <c r="F48" s="603">
        <f t="shared" si="14"/>
        <v>101.4421608594439</v>
      </c>
    </row>
    <row r="49" spans="1:6" x14ac:dyDescent="0.3">
      <c r="A49" s="494" t="s">
        <v>83</v>
      </c>
      <c r="B49" s="502" t="s">
        <v>84</v>
      </c>
      <c r="C49" s="601">
        <v>-2642438</v>
      </c>
      <c r="D49" s="549">
        <v>0</v>
      </c>
      <c r="E49" s="602">
        <v>-8147638</v>
      </c>
      <c r="F49" s="603">
        <f t="shared" si="14"/>
        <v>308.33790613062632</v>
      </c>
    </row>
    <row r="50" spans="1:6" x14ac:dyDescent="0.3">
      <c r="A50" s="491" t="s">
        <v>85</v>
      </c>
      <c r="B50" s="499" t="s">
        <v>86</v>
      </c>
      <c r="C50" s="551">
        <f>C45+C47+C48+C49</f>
        <v>322975947</v>
      </c>
      <c r="D50" s="551">
        <f t="shared" ref="D50:E50" si="18">D45+D47+D48+D49</f>
        <v>0</v>
      </c>
      <c r="E50" s="599">
        <f t="shared" si="18"/>
        <v>314828309</v>
      </c>
      <c r="F50" s="605">
        <f t="shared" si="14"/>
        <v>97.477323597722901</v>
      </c>
    </row>
    <row r="51" spans="1:6" ht="31.05" x14ac:dyDescent="0.3">
      <c r="A51" s="494" t="s">
        <v>87</v>
      </c>
      <c r="B51" s="502" t="s">
        <v>88</v>
      </c>
      <c r="C51" s="549">
        <v>0</v>
      </c>
      <c r="D51" s="549">
        <v>0</v>
      </c>
      <c r="E51" s="602">
        <v>0</v>
      </c>
      <c r="F51" s="603"/>
    </row>
    <row r="52" spans="1:6" ht="31.05" x14ac:dyDescent="0.3">
      <c r="A52" s="494" t="s">
        <v>89</v>
      </c>
      <c r="B52" s="502" t="s">
        <v>90</v>
      </c>
      <c r="C52" s="601">
        <v>495109</v>
      </c>
      <c r="D52" s="549">
        <v>0</v>
      </c>
      <c r="E52" s="602">
        <v>181666</v>
      </c>
      <c r="F52" s="603">
        <f t="shared" si="14"/>
        <v>36.692122340737086</v>
      </c>
    </row>
    <row r="53" spans="1:6" ht="31.05" x14ac:dyDescent="0.3">
      <c r="A53" s="494" t="s">
        <v>91</v>
      </c>
      <c r="B53" s="502" t="s">
        <v>92</v>
      </c>
      <c r="C53" s="601">
        <v>85725</v>
      </c>
      <c r="D53" s="549">
        <v>0</v>
      </c>
      <c r="E53" s="602">
        <v>0</v>
      </c>
      <c r="F53" s="603">
        <f t="shared" si="14"/>
        <v>0</v>
      </c>
    </row>
    <row r="54" spans="1:6" ht="31.05" x14ac:dyDescent="0.3">
      <c r="A54" s="491" t="s">
        <v>93</v>
      </c>
      <c r="B54" s="499" t="s">
        <v>94</v>
      </c>
      <c r="C54" s="551">
        <f>SUM(C51:C53)</f>
        <v>580834</v>
      </c>
      <c r="D54" s="551">
        <f t="shared" ref="D54:E54" si="19">SUM(D51:D53)</f>
        <v>0</v>
      </c>
      <c r="E54" s="599">
        <f t="shared" si="19"/>
        <v>181666</v>
      </c>
      <c r="F54" s="605">
        <f t="shared" si="14"/>
        <v>31.276750327976664</v>
      </c>
    </row>
    <row r="55" spans="1:6" ht="46.55" x14ac:dyDescent="0.3">
      <c r="A55" s="494" t="s">
        <v>95</v>
      </c>
      <c r="B55" s="502" t="s">
        <v>96</v>
      </c>
      <c r="C55" s="601">
        <v>424152</v>
      </c>
      <c r="D55" s="549">
        <v>0</v>
      </c>
      <c r="E55" s="602">
        <v>977074</v>
      </c>
      <c r="F55" s="603">
        <f t="shared" si="14"/>
        <v>230.35939946057073</v>
      </c>
    </row>
    <row r="56" spans="1:6" ht="31.05" x14ac:dyDescent="0.3">
      <c r="A56" s="494">
        <v>221</v>
      </c>
      <c r="B56" s="502" t="s">
        <v>854</v>
      </c>
      <c r="C56" s="601">
        <v>0</v>
      </c>
      <c r="D56" s="549"/>
      <c r="E56" s="602">
        <v>161304</v>
      </c>
      <c r="F56" s="603"/>
    </row>
    <row r="57" spans="1:6" ht="46.55" x14ac:dyDescent="0.3">
      <c r="A57" s="494" t="s">
        <v>97</v>
      </c>
      <c r="B57" s="502" t="s">
        <v>98</v>
      </c>
      <c r="C57" s="601">
        <v>988057</v>
      </c>
      <c r="D57" s="549">
        <v>0</v>
      </c>
      <c r="E57" s="602">
        <v>1130123</v>
      </c>
      <c r="F57" s="603">
        <f t="shared" si="14"/>
        <v>114.3783202790932</v>
      </c>
    </row>
    <row r="58" spans="1:6" ht="62.05" x14ac:dyDescent="0.3">
      <c r="A58" s="494" t="s">
        <v>99</v>
      </c>
      <c r="B58" s="502" t="s">
        <v>100</v>
      </c>
      <c r="C58" s="601">
        <v>988057</v>
      </c>
      <c r="D58" s="549">
        <v>0</v>
      </c>
      <c r="E58" s="602">
        <v>1130123</v>
      </c>
      <c r="F58" s="603">
        <f t="shared" si="14"/>
        <v>114.3783202790932</v>
      </c>
    </row>
    <row r="59" spans="1:6" ht="46.55" x14ac:dyDescent="0.3">
      <c r="A59" s="491" t="s">
        <v>101</v>
      </c>
      <c r="B59" s="499" t="s">
        <v>102</v>
      </c>
      <c r="C59" s="551">
        <f>SUM(C55:C57)</f>
        <v>1412209</v>
      </c>
      <c r="D59" s="551">
        <f t="shared" ref="D59:E59" si="20">SUM(D55:D57)</f>
        <v>0</v>
      </c>
      <c r="E59" s="599">
        <f t="shared" si="20"/>
        <v>2268501</v>
      </c>
      <c r="F59" s="605">
        <f t="shared" si="14"/>
        <v>160.63493434753639</v>
      </c>
    </row>
    <row r="60" spans="1:6" x14ac:dyDescent="0.3">
      <c r="A60" s="494" t="s">
        <v>103</v>
      </c>
      <c r="B60" s="502" t="s">
        <v>104</v>
      </c>
      <c r="C60" s="601">
        <v>1628620</v>
      </c>
      <c r="D60" s="549">
        <v>0</v>
      </c>
      <c r="E60" s="602">
        <v>1428059</v>
      </c>
      <c r="F60" s="603">
        <f t="shared" si="14"/>
        <v>87.685218160160133</v>
      </c>
    </row>
    <row r="61" spans="1:6" ht="31.05" x14ac:dyDescent="0.3">
      <c r="A61" s="494" t="s">
        <v>105</v>
      </c>
      <c r="B61" s="502" t="s">
        <v>106</v>
      </c>
      <c r="C61" s="601">
        <v>21360</v>
      </c>
      <c r="D61" s="549">
        <v>0</v>
      </c>
      <c r="E61" s="602">
        <v>65509</v>
      </c>
      <c r="F61" s="603">
        <f t="shared" si="14"/>
        <v>306.69007490636704</v>
      </c>
    </row>
    <row r="62" spans="1:6" ht="31.05" x14ac:dyDescent="0.3">
      <c r="A62" s="491" t="s">
        <v>107</v>
      </c>
      <c r="B62" s="499" t="s">
        <v>108</v>
      </c>
      <c r="C62" s="551">
        <f>SUM(C60:C61)</f>
        <v>1649980</v>
      </c>
      <c r="D62" s="551">
        <f t="shared" ref="D62:E62" si="21">SUM(D60:D61)</f>
        <v>0</v>
      </c>
      <c r="E62" s="599">
        <f t="shared" si="21"/>
        <v>1493568</v>
      </c>
      <c r="F62" s="605">
        <f t="shared" si="14"/>
        <v>90.520369943878109</v>
      </c>
    </row>
    <row r="63" spans="1:6" ht="31.05" x14ac:dyDescent="0.3">
      <c r="A63" s="491" t="s">
        <v>109</v>
      </c>
      <c r="B63" s="499" t="s">
        <v>110</v>
      </c>
      <c r="C63" s="551">
        <f>C54+C59+C62</f>
        <v>3643023</v>
      </c>
      <c r="D63" s="551">
        <f t="shared" ref="D63:E63" si="22">D54+D59+D62</f>
        <v>0</v>
      </c>
      <c r="E63" s="599">
        <f t="shared" si="22"/>
        <v>3943735</v>
      </c>
      <c r="F63" s="605">
        <f t="shared" si="14"/>
        <v>108.25446339482347</v>
      </c>
    </row>
    <row r="64" spans="1:6" ht="31.05" x14ac:dyDescent="0.3">
      <c r="A64" s="494" t="s">
        <v>111</v>
      </c>
      <c r="B64" s="502" t="s">
        <v>112</v>
      </c>
      <c r="C64" s="601">
        <v>1050449</v>
      </c>
      <c r="D64" s="549">
        <v>0</v>
      </c>
      <c r="E64" s="602">
        <v>1354261</v>
      </c>
      <c r="F64" s="603">
        <f t="shared" si="14"/>
        <v>128.92210854596462</v>
      </c>
    </row>
    <row r="65" spans="1:6" ht="31.05" x14ac:dyDescent="0.3">
      <c r="A65" s="494" t="s">
        <v>113</v>
      </c>
      <c r="B65" s="502" t="s">
        <v>114</v>
      </c>
      <c r="C65" s="601">
        <v>54836540</v>
      </c>
      <c r="D65" s="549">
        <v>0</v>
      </c>
      <c r="E65" s="602">
        <v>72462048</v>
      </c>
      <c r="F65" s="603">
        <f t="shared" si="14"/>
        <v>132.14190392026924</v>
      </c>
    </row>
    <row r="66" spans="1:6" ht="31.05" x14ac:dyDescent="0.3">
      <c r="A66" s="491" t="s">
        <v>115</v>
      </c>
      <c r="B66" s="499" t="s">
        <v>116</v>
      </c>
      <c r="C66" s="551">
        <f>SUM(C64:C65)</f>
        <v>55886989</v>
      </c>
      <c r="D66" s="551">
        <f t="shared" ref="D66:E66" si="23">SUM(D64:D65)</f>
        <v>0</v>
      </c>
      <c r="E66" s="599">
        <f t="shared" si="23"/>
        <v>73816309</v>
      </c>
      <c r="F66" s="605">
        <f t="shared" si="14"/>
        <v>132.08138481033572</v>
      </c>
    </row>
    <row r="67" spans="1:6" ht="16.100000000000001" thickBot="1" x14ac:dyDescent="0.35">
      <c r="A67" s="676" t="s">
        <v>117</v>
      </c>
      <c r="B67" s="677" t="s">
        <v>118</v>
      </c>
      <c r="C67" s="678">
        <f>C50+C63+C66</f>
        <v>382505959</v>
      </c>
      <c r="D67" s="678">
        <f t="shared" ref="D67:E67" si="24">D50+D63+D66</f>
        <v>0</v>
      </c>
      <c r="E67" s="679">
        <f t="shared" si="24"/>
        <v>392588353</v>
      </c>
      <c r="F67" s="680">
        <f t="shared" si="14"/>
        <v>102.63587893541811</v>
      </c>
    </row>
    <row r="68" spans="1:6" x14ac:dyDescent="0.3">
      <c r="C68" s="681">
        <f>C67-C44</f>
        <v>0</v>
      </c>
      <c r="E68" s="681">
        <f>E67-E44</f>
        <v>0</v>
      </c>
    </row>
  </sheetData>
  <mergeCells count="5">
    <mergeCell ref="A2:E2"/>
    <mergeCell ref="F2:F3"/>
    <mergeCell ref="A36:E36"/>
    <mergeCell ref="F36:F37"/>
    <mergeCell ref="A1:F1"/>
  </mergeCells>
  <printOptions horizontalCentered="1"/>
  <pageMargins left="0.70866141732283472" right="0.70866141732283472" top="1.1417322834645669" bottom="0.74803149606299213" header="0.31496062992125984" footer="0.31496062992125984"/>
  <pageSetup paperSize="8" scale="99" orientation="portrait" r:id="rId1"/>
  <headerFooter>
    <oddHeader>&amp;L&amp;"Times New Roman,Normál"&amp;12Balatonszőlős Község 
Önkormányzata &amp;C&amp;"Times New Roman,Félkövér"&amp;12 1. melléklet
az önkormányzat 2017. évi költségvetési gazdálkodási beszámolójáról szóló 6/2018. (V. 18.)
önkormányzati rendeletéhez</oddHeader>
  </headerFooter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Layout" zoomScaleNormal="100" workbookViewId="0">
      <selection activeCell="F7" sqref="F7"/>
    </sheetView>
  </sheetViews>
  <sheetFormatPr defaultColWidth="9.09765625" defaultRowHeight="15.55" x14ac:dyDescent="0.3"/>
  <cols>
    <col min="1" max="1" width="27.3984375" style="216" customWidth="1"/>
    <col min="2" max="2" width="14.59765625" style="217" customWidth="1"/>
    <col min="3" max="3" width="12.3984375" style="217" bestFit="1" customWidth="1"/>
    <col min="4" max="4" width="14.296875" style="217" customWidth="1"/>
    <col min="5" max="5" width="9" style="245" customWidth="1"/>
    <col min="6" max="6" width="37.09765625" style="217" customWidth="1"/>
    <col min="7" max="7" width="14.3984375" style="217" customWidth="1"/>
    <col min="8" max="8" width="12.3984375" style="217" bestFit="1" customWidth="1"/>
    <col min="9" max="9" width="14.59765625" style="217" customWidth="1"/>
    <col min="10" max="10" width="9" style="245" customWidth="1"/>
    <col min="11" max="16384" width="9.09765625" style="217"/>
  </cols>
  <sheetData>
    <row r="1" spans="1:10" ht="48.75" customHeight="1" x14ac:dyDescent="0.3">
      <c r="A1" s="752" t="s">
        <v>845</v>
      </c>
      <c r="B1" s="752"/>
      <c r="C1" s="752"/>
      <c r="D1" s="752"/>
      <c r="E1" s="752"/>
      <c r="F1" s="752"/>
      <c r="G1" s="752"/>
      <c r="H1" s="752"/>
      <c r="I1" s="752"/>
      <c r="J1" s="752"/>
    </row>
    <row r="2" spans="1:10" ht="15.8" customHeight="1" thickBot="1" x14ac:dyDescent="0.35">
      <c r="A2" s="751" t="s">
        <v>846</v>
      </c>
      <c r="B2" s="751"/>
      <c r="C2" s="751"/>
      <c r="D2" s="751"/>
      <c r="E2" s="751"/>
      <c r="F2" s="751"/>
      <c r="G2" s="751"/>
      <c r="H2" s="751"/>
      <c r="I2" s="751"/>
      <c r="J2" s="751"/>
    </row>
    <row r="3" spans="1:10" s="216" customFormat="1" ht="39.049999999999997" customHeight="1" x14ac:dyDescent="0.3">
      <c r="A3" s="218" t="s">
        <v>329</v>
      </c>
      <c r="B3" s="3" t="s">
        <v>879</v>
      </c>
      <c r="C3" s="4" t="s">
        <v>880</v>
      </c>
      <c r="D3" s="4" t="s">
        <v>878</v>
      </c>
      <c r="E3" s="190" t="s">
        <v>214</v>
      </c>
      <c r="F3" s="219" t="s">
        <v>330</v>
      </c>
      <c r="G3" s="3" t="s">
        <v>879</v>
      </c>
      <c r="H3" s="4" t="s">
        <v>880</v>
      </c>
      <c r="I3" s="4" t="s">
        <v>878</v>
      </c>
      <c r="J3" s="105" t="s">
        <v>214</v>
      </c>
    </row>
    <row r="4" spans="1:10" s="216" customFormat="1" x14ac:dyDescent="0.3">
      <c r="A4" s="220" t="s">
        <v>404</v>
      </c>
      <c r="B4" s="221"/>
      <c r="C4" s="221"/>
      <c r="D4" s="221"/>
      <c r="E4" s="246"/>
      <c r="F4" s="222" t="s">
        <v>198</v>
      </c>
      <c r="G4" s="223"/>
      <c r="H4" s="223"/>
      <c r="I4" s="223"/>
      <c r="J4" s="254"/>
    </row>
    <row r="5" spans="1:10" ht="21.05" customHeight="1" x14ac:dyDescent="0.3">
      <c r="A5" s="5" t="s">
        <v>435</v>
      </c>
      <c r="B5" s="224">
        <f>'9.sz.tábla'!B4</f>
        <v>25513930</v>
      </c>
      <c r="C5" s="224">
        <f>'9.sz.tábla'!C4</f>
        <v>30786309</v>
      </c>
      <c r="D5" s="224">
        <f>'9.sz.tábla'!D4</f>
        <v>31329277</v>
      </c>
      <c r="E5" s="247">
        <f>D5/C5*100</f>
        <v>101.7636670898093</v>
      </c>
      <c r="F5" s="225" t="s">
        <v>366</v>
      </c>
      <c r="G5" s="224">
        <f>'9.sz.tábla'!G4</f>
        <v>9751000</v>
      </c>
      <c r="H5" s="224">
        <f>'9.sz.tábla'!H4-H34</f>
        <v>11518756</v>
      </c>
      <c r="I5" s="224">
        <f>'9.sz.tábla'!I4-I34</f>
        <v>11413327</v>
      </c>
      <c r="J5" s="255">
        <f>I5/H5*100</f>
        <v>99.084718870683602</v>
      </c>
    </row>
    <row r="6" spans="1:10" ht="17.45" customHeight="1" x14ac:dyDescent="0.3">
      <c r="A6" s="226" t="s">
        <v>367</v>
      </c>
      <c r="B6" s="224">
        <f>'9.sz.tábla'!B5</f>
        <v>11333000</v>
      </c>
      <c r="C6" s="224">
        <f>'9.sz.tábla'!C5</f>
        <v>11333000</v>
      </c>
      <c r="D6" s="224">
        <f>'9.sz.tábla'!D5</f>
        <v>14672347</v>
      </c>
      <c r="E6" s="247">
        <f t="shared" ref="E6:E7" si="0">D6/C6*100</f>
        <v>129.46569310862083</v>
      </c>
      <c r="F6" s="225" t="s">
        <v>279</v>
      </c>
      <c r="G6" s="224">
        <f>'9.sz.tábla'!G5</f>
        <v>2092100</v>
      </c>
      <c r="H6" s="224">
        <f>'9.sz.tábla'!H5-H35</f>
        <v>2353070</v>
      </c>
      <c r="I6" s="224">
        <f>'9.sz.tábla'!I5-I35</f>
        <v>2283329</v>
      </c>
      <c r="J6" s="255">
        <f t="shared" ref="J6:J28" si="1">I6/H6*100</f>
        <v>97.036169769705111</v>
      </c>
    </row>
    <row r="7" spans="1:10" x14ac:dyDescent="0.3">
      <c r="A7" s="226" t="s">
        <v>369</v>
      </c>
      <c r="B7" s="224">
        <f>'9.sz.tábla'!B6</f>
        <v>3135070</v>
      </c>
      <c r="C7" s="224">
        <f>'9.sz.tábla'!C6</f>
        <v>3202070</v>
      </c>
      <c r="D7" s="224">
        <f>'9.sz.tábla'!D6</f>
        <v>3406011</v>
      </c>
      <c r="E7" s="247">
        <f t="shared" si="0"/>
        <v>106.3690362796566</v>
      </c>
      <c r="F7" s="225" t="s">
        <v>280</v>
      </c>
      <c r="G7" s="224">
        <f>'9.sz.tábla'!G6</f>
        <v>12859500</v>
      </c>
      <c r="H7" s="224">
        <f>'9.sz.tábla'!H6</f>
        <v>14477253</v>
      </c>
      <c r="I7" s="224">
        <f>'9.sz.tábla'!I6</f>
        <v>11466952</v>
      </c>
      <c r="J7" s="255">
        <f t="shared" si="1"/>
        <v>79.206683754162484</v>
      </c>
    </row>
    <row r="8" spans="1:10" ht="28.55" customHeight="1" x14ac:dyDescent="0.3">
      <c r="A8" s="130" t="s">
        <v>436</v>
      </c>
      <c r="B8" s="224">
        <f>'9.sz.tábla'!B7</f>
        <v>0</v>
      </c>
      <c r="C8" s="224">
        <f>'9.sz.tábla'!C7</f>
        <v>0</v>
      </c>
      <c r="D8" s="224">
        <f>'9.sz.tábla'!D7</f>
        <v>0</v>
      </c>
      <c r="E8" s="247"/>
      <c r="F8" s="225" t="s">
        <v>372</v>
      </c>
      <c r="G8" s="224">
        <f>'9.sz.tábla'!G7</f>
        <v>1810000</v>
      </c>
      <c r="H8" s="224">
        <f>'9.sz.tábla'!H7</f>
        <v>1810000</v>
      </c>
      <c r="I8" s="224">
        <f>'9.sz.tábla'!I7</f>
        <v>1075000</v>
      </c>
      <c r="J8" s="255">
        <f t="shared" si="1"/>
        <v>59.392265193370164</v>
      </c>
    </row>
    <row r="9" spans="1:10" x14ac:dyDescent="0.3">
      <c r="A9" s="226"/>
      <c r="B9" s="224"/>
      <c r="C9" s="224"/>
      <c r="D9" s="224"/>
      <c r="E9" s="247"/>
      <c r="F9" s="225" t="s">
        <v>299</v>
      </c>
      <c r="G9" s="224">
        <f>SUM(G10:G13)</f>
        <v>10277173</v>
      </c>
      <c r="H9" s="224">
        <f t="shared" ref="H9:I9" si="2">SUM(H10:H13)</f>
        <v>9500877</v>
      </c>
      <c r="I9" s="224">
        <f t="shared" si="2"/>
        <v>9444227</v>
      </c>
      <c r="J9" s="255">
        <f t="shared" si="1"/>
        <v>99.403739254807746</v>
      </c>
    </row>
    <row r="10" spans="1:10" x14ac:dyDescent="0.3">
      <c r="A10" s="226"/>
      <c r="B10" s="224"/>
      <c r="C10" s="224"/>
      <c r="D10" s="224"/>
      <c r="E10" s="247"/>
      <c r="F10" s="227" t="s">
        <v>373</v>
      </c>
      <c r="G10" s="224">
        <f>'9.sz.tábla'!G9</f>
        <v>0</v>
      </c>
      <c r="H10" s="224">
        <f>'9.sz.tábla'!H9</f>
        <v>0</v>
      </c>
      <c r="I10" s="224">
        <f>'9.sz.tábla'!I9</f>
        <v>0</v>
      </c>
      <c r="J10" s="255"/>
    </row>
    <row r="11" spans="1:10" ht="26.05" x14ac:dyDescent="0.3">
      <c r="A11" s="226"/>
      <c r="B11" s="224"/>
      <c r="C11" s="224"/>
      <c r="D11" s="224"/>
      <c r="E11" s="247"/>
      <c r="F11" s="200" t="s">
        <v>374</v>
      </c>
      <c r="G11" s="224">
        <f>'9.sz.tábla'!G10-G40</f>
        <v>10277173</v>
      </c>
      <c r="H11" s="224">
        <f>'9.sz.tábla'!H10-H40</f>
        <v>9500877</v>
      </c>
      <c r="I11" s="224">
        <f>'9.sz.tábla'!I10-I40</f>
        <v>9444227</v>
      </c>
      <c r="J11" s="255">
        <f t="shared" si="1"/>
        <v>99.403739254807746</v>
      </c>
    </row>
    <row r="12" spans="1:10" ht="26.05" x14ac:dyDescent="0.3">
      <c r="A12" s="5"/>
      <c r="B12" s="224"/>
      <c r="C12" s="228"/>
      <c r="D12" s="228"/>
      <c r="E12" s="247"/>
      <c r="F12" s="202" t="s">
        <v>375</v>
      </c>
      <c r="G12" s="224">
        <f>'9.sz.tábla'!G11-G41</f>
        <v>0</v>
      </c>
      <c r="H12" s="224">
        <f>'9.sz.tábla'!H11-H41</f>
        <v>0</v>
      </c>
      <c r="I12" s="224">
        <f>'9.sz.tábla'!I11-I41</f>
        <v>0</v>
      </c>
      <c r="J12" s="255"/>
    </row>
    <row r="13" spans="1:10" ht="26.05" x14ac:dyDescent="0.3">
      <c r="A13" s="130"/>
      <c r="B13" s="224"/>
      <c r="C13" s="224"/>
      <c r="D13" s="224"/>
      <c r="E13" s="247"/>
      <c r="F13" s="200" t="s">
        <v>376</v>
      </c>
      <c r="G13" s="224">
        <f>'9.sz.tábla'!G12</f>
        <v>0</v>
      </c>
      <c r="H13" s="224">
        <f>'9.sz.tábla'!H12</f>
        <v>0</v>
      </c>
      <c r="I13" s="224">
        <f>'9.sz.tábla'!I12</f>
        <v>0</v>
      </c>
      <c r="J13" s="255"/>
    </row>
    <row r="14" spans="1:10" x14ac:dyDescent="0.3">
      <c r="A14" s="226"/>
      <c r="B14" s="224"/>
      <c r="C14" s="224"/>
      <c r="D14" s="224"/>
      <c r="E14" s="247"/>
      <c r="F14" s="200" t="s">
        <v>377</v>
      </c>
      <c r="G14" s="224">
        <f>'9.sz.tábla'!G13</f>
        <v>17786400</v>
      </c>
      <c r="H14" s="224">
        <f>'9.sz.tábla'!H13</f>
        <v>11503451</v>
      </c>
      <c r="I14" s="224">
        <f>'9.sz.tábla'!I13</f>
        <v>0</v>
      </c>
      <c r="J14" s="255">
        <f t="shared" si="1"/>
        <v>0</v>
      </c>
    </row>
    <row r="15" spans="1:10" s="230" customFormat="1" ht="45" customHeight="1" x14ac:dyDescent="0.3">
      <c r="A15" s="220" t="s">
        <v>437</v>
      </c>
      <c r="B15" s="229">
        <f>SUM(B5:B14)</f>
        <v>39982000</v>
      </c>
      <c r="C15" s="229">
        <f t="shared" ref="C15:D15" si="3">SUM(C5:C14)</f>
        <v>45321379</v>
      </c>
      <c r="D15" s="229">
        <f t="shared" si="3"/>
        <v>49407635</v>
      </c>
      <c r="E15" s="248">
        <f>D15/C15*100</f>
        <v>109.01617755276159</v>
      </c>
      <c r="F15" s="222" t="s">
        <v>847</v>
      </c>
      <c r="G15" s="229">
        <f>G5+G6+G7+G8+G9+G14</f>
        <v>54576173</v>
      </c>
      <c r="H15" s="229">
        <f t="shared" ref="H15:I15" si="4">H5+H6+H7+H8+H9+H14</f>
        <v>51163407</v>
      </c>
      <c r="I15" s="229">
        <f t="shared" si="4"/>
        <v>35682835</v>
      </c>
      <c r="J15" s="256">
        <f t="shared" si="1"/>
        <v>69.742882838119044</v>
      </c>
    </row>
    <row r="16" spans="1:10" x14ac:dyDescent="0.3">
      <c r="A16" s="231" t="s">
        <v>407</v>
      </c>
      <c r="B16" s="224">
        <f>'4.sz.tábla'!B16</f>
        <v>33830000</v>
      </c>
      <c r="C16" s="224">
        <f>'4.sz.tábla'!C16</f>
        <v>36627448</v>
      </c>
      <c r="D16" s="224">
        <f>'4.sz.tábla'!D16</f>
        <v>86627448</v>
      </c>
      <c r="E16" s="247">
        <f>D16/C16*100</f>
        <v>236.50964708215545</v>
      </c>
      <c r="F16" s="223" t="s">
        <v>408</v>
      </c>
      <c r="G16" s="224">
        <f>'9.sz.tábla'!G16</f>
        <v>1318000</v>
      </c>
      <c r="H16" s="224">
        <f>'9.sz.tábla'!H16</f>
        <v>2173813</v>
      </c>
      <c r="I16" s="224">
        <f>'9.sz.tábla'!I16</f>
        <v>52173813</v>
      </c>
      <c r="J16" s="255">
        <f t="shared" si="1"/>
        <v>2400.1058508712572</v>
      </c>
    </row>
    <row r="17" spans="1:10" ht="37.549999999999997" customHeight="1" x14ac:dyDescent="0.3">
      <c r="A17" s="260" t="s">
        <v>409</v>
      </c>
      <c r="B17" s="229">
        <f>B15+B16</f>
        <v>73812000</v>
      </c>
      <c r="C17" s="229">
        <f t="shared" ref="C17:D17" si="5">C15+C16</f>
        <v>81948827</v>
      </c>
      <c r="D17" s="229">
        <f t="shared" si="5"/>
        <v>136035083</v>
      </c>
      <c r="E17" s="248">
        <f t="shared" ref="E17:E19" si="6">D17/C17*100</f>
        <v>166.0000368278609</v>
      </c>
      <c r="F17" s="195" t="s">
        <v>410</v>
      </c>
      <c r="G17" s="229">
        <f>G15+G16</f>
        <v>55894173</v>
      </c>
      <c r="H17" s="229">
        <f t="shared" ref="H17:I17" si="7">H15+H16</f>
        <v>53337220</v>
      </c>
      <c r="I17" s="229">
        <f t="shared" si="7"/>
        <v>87856648</v>
      </c>
      <c r="J17" s="256">
        <f t="shared" si="1"/>
        <v>164.719211087492</v>
      </c>
    </row>
    <row r="18" spans="1:10" x14ac:dyDescent="0.3">
      <c r="A18" s="193" t="s">
        <v>411</v>
      </c>
      <c r="B18" s="232"/>
      <c r="C18" s="232"/>
      <c r="D18" s="232"/>
      <c r="E18" s="247"/>
      <c r="F18" s="205" t="s">
        <v>200</v>
      </c>
      <c r="G18" s="233"/>
      <c r="H18" s="233"/>
      <c r="I18" s="233"/>
      <c r="J18" s="255"/>
    </row>
    <row r="19" spans="1:10" ht="27" customHeight="1" x14ac:dyDescent="0.3">
      <c r="A19" s="130" t="s">
        <v>438</v>
      </c>
      <c r="B19" s="224">
        <f>'[1]6. sz. tábla '!B30</f>
        <v>0</v>
      </c>
      <c r="C19" s="224">
        <f>'9.sz.tábla'!C29</f>
        <v>24263473</v>
      </c>
      <c r="D19" s="224">
        <f>'9.sz.tábla'!D29</f>
        <v>24263473</v>
      </c>
      <c r="E19" s="247">
        <f t="shared" si="6"/>
        <v>100</v>
      </c>
      <c r="F19" s="225" t="s">
        <v>385</v>
      </c>
      <c r="G19" s="224">
        <f>'9.sz.tábla'!G29-G48</f>
        <v>1000000</v>
      </c>
      <c r="H19" s="224">
        <f>'9.sz.tábla'!H29-H48</f>
        <v>4433288</v>
      </c>
      <c r="I19" s="224">
        <f>'9.sz.tábla'!I29-I48</f>
        <v>1000000</v>
      </c>
      <c r="J19" s="255">
        <f t="shared" si="1"/>
        <v>22.556621631619691</v>
      </c>
    </row>
    <row r="20" spans="1:10" x14ac:dyDescent="0.3">
      <c r="A20" s="234" t="s">
        <v>412</v>
      </c>
      <c r="B20" s="224">
        <f>'[1]6. sz. tábla '!B31-6000000</f>
        <v>0</v>
      </c>
      <c r="C20" s="224">
        <f>'[1]6. sz. tábla '!F31-7100000</f>
        <v>0</v>
      </c>
      <c r="D20" s="224"/>
      <c r="E20" s="247"/>
      <c r="F20" s="225" t="s">
        <v>387</v>
      </c>
      <c r="G20" s="224"/>
      <c r="H20" s="224"/>
      <c r="I20" s="224"/>
      <c r="J20" s="255"/>
    </row>
    <row r="21" spans="1:10" ht="27" customHeight="1" x14ac:dyDescent="0.3">
      <c r="A21" s="234" t="s">
        <v>439</v>
      </c>
      <c r="B21" s="224">
        <f>'[1]6. sz. tábla '!B32</f>
        <v>0</v>
      </c>
      <c r="C21" s="224">
        <f>'[1]6. sz. tábla '!F32</f>
        <v>0</v>
      </c>
      <c r="D21" s="224"/>
      <c r="E21" s="247"/>
      <c r="F21" s="225" t="s">
        <v>389</v>
      </c>
      <c r="G21" s="224">
        <f>'9.sz.tábla'!G31</f>
        <v>11615000</v>
      </c>
      <c r="H21" s="224">
        <f>'9.sz.tábla'!H31</f>
        <v>36855058</v>
      </c>
      <c r="I21" s="224">
        <f>'9.sz.tábla'!I31</f>
        <v>31667183</v>
      </c>
      <c r="J21" s="255">
        <f t="shared" si="1"/>
        <v>85.923573909448194</v>
      </c>
    </row>
    <row r="22" spans="1:10" x14ac:dyDescent="0.3">
      <c r="A22" s="226"/>
      <c r="B22" s="224"/>
      <c r="C22" s="224"/>
      <c r="D22" s="224"/>
      <c r="E22" s="247"/>
      <c r="F22" s="198" t="s">
        <v>414</v>
      </c>
      <c r="G22" s="224">
        <f>'[1]6. sz. tábla '!I33</f>
        <v>0</v>
      </c>
      <c r="H22" s="224">
        <f>'[1]6. sz. tábla '!M33-21000</f>
        <v>0</v>
      </c>
      <c r="I22" s="224"/>
      <c r="J22" s="255"/>
    </row>
    <row r="23" spans="1:10" ht="26.05" x14ac:dyDescent="0.3">
      <c r="A23" s="226"/>
      <c r="B23" s="224"/>
      <c r="C23" s="224"/>
      <c r="D23" s="224"/>
      <c r="E23" s="247"/>
      <c r="F23" s="198" t="s">
        <v>415</v>
      </c>
      <c r="G23" s="224"/>
      <c r="H23" s="224"/>
      <c r="I23" s="224"/>
      <c r="J23" s="255"/>
    </row>
    <row r="24" spans="1:10" ht="26.05" x14ac:dyDescent="0.3">
      <c r="A24" s="226"/>
      <c r="B24" s="224"/>
      <c r="C24" s="224"/>
      <c r="D24" s="224"/>
      <c r="E24" s="247"/>
      <c r="F24" s="208" t="s">
        <v>416</v>
      </c>
      <c r="G24" s="224"/>
      <c r="H24" s="224"/>
      <c r="I24" s="224"/>
      <c r="J24" s="255"/>
    </row>
    <row r="25" spans="1:10" ht="26.05" x14ac:dyDescent="0.3">
      <c r="A25" s="231"/>
      <c r="B25" s="224"/>
      <c r="C25" s="224"/>
      <c r="D25" s="224"/>
      <c r="E25" s="247"/>
      <c r="F25" s="198" t="s">
        <v>417</v>
      </c>
      <c r="G25" s="224"/>
      <c r="H25" s="224"/>
      <c r="I25" s="224"/>
      <c r="J25" s="255"/>
    </row>
    <row r="26" spans="1:10" s="230" customFormat="1" ht="36" customHeight="1" x14ac:dyDescent="0.3">
      <c r="A26" s="193" t="s">
        <v>418</v>
      </c>
      <c r="B26" s="229">
        <f>SUM(B19:B25)</f>
        <v>0</v>
      </c>
      <c r="C26" s="229">
        <f t="shared" ref="C26:D26" si="8">SUM(C19:C25)</f>
        <v>24263473</v>
      </c>
      <c r="D26" s="229">
        <f t="shared" si="8"/>
        <v>24263473</v>
      </c>
      <c r="E26" s="248">
        <f>D26/C26*100</f>
        <v>100</v>
      </c>
      <c r="F26" s="195" t="s">
        <v>406</v>
      </c>
      <c r="G26" s="229">
        <f>SUM(G19:G25)</f>
        <v>12615000</v>
      </c>
      <c r="H26" s="229">
        <f t="shared" ref="H26:I26" si="9">SUM(H19:H25)</f>
        <v>41288346</v>
      </c>
      <c r="I26" s="229">
        <f t="shared" si="9"/>
        <v>32667183</v>
      </c>
      <c r="J26" s="256">
        <f t="shared" si="1"/>
        <v>79.119621309121939</v>
      </c>
    </row>
    <row r="27" spans="1:10" ht="14.95" customHeight="1" x14ac:dyDescent="0.3">
      <c r="A27" s="231" t="s">
        <v>407</v>
      </c>
      <c r="B27" s="224"/>
      <c r="C27" s="224"/>
      <c r="D27" s="224"/>
      <c r="E27" s="248"/>
      <c r="F27" s="223" t="s">
        <v>408</v>
      </c>
      <c r="G27" s="224"/>
      <c r="H27" s="224"/>
      <c r="I27" s="224"/>
      <c r="J27" s="255"/>
    </row>
    <row r="28" spans="1:10" ht="43.5" customHeight="1" thickBot="1" x14ac:dyDescent="0.35">
      <c r="A28" s="209" t="s">
        <v>419</v>
      </c>
      <c r="B28" s="236">
        <f>B26+B27</f>
        <v>0</v>
      </c>
      <c r="C28" s="236">
        <f t="shared" ref="C28:D28" si="10">C26+C27</f>
        <v>24263473</v>
      </c>
      <c r="D28" s="236">
        <f t="shared" si="10"/>
        <v>24263473</v>
      </c>
      <c r="E28" s="249">
        <f t="shared" ref="E28" si="11">D28/C28*100</f>
        <v>100</v>
      </c>
      <c r="F28" s="211" t="s">
        <v>420</v>
      </c>
      <c r="G28" s="236">
        <f>G26+G27</f>
        <v>12615000</v>
      </c>
      <c r="H28" s="236">
        <f t="shared" ref="H28:I28" si="12">H26+H27</f>
        <v>41288346</v>
      </c>
      <c r="I28" s="236">
        <f t="shared" si="12"/>
        <v>32667183</v>
      </c>
      <c r="J28" s="257">
        <f t="shared" si="1"/>
        <v>79.119621309121939</v>
      </c>
    </row>
    <row r="29" spans="1:10" x14ac:dyDescent="0.3">
      <c r="B29" s="237"/>
      <c r="C29" s="237"/>
      <c r="D29" s="238"/>
      <c r="E29" s="250"/>
      <c r="F29" s="259"/>
      <c r="G29" s="237"/>
      <c r="H29" s="237"/>
      <c r="I29" s="237"/>
    </row>
    <row r="30" spans="1:10" x14ac:dyDescent="0.3">
      <c r="B30" s="237"/>
      <c r="C30" s="237"/>
      <c r="D30" s="238"/>
      <c r="E30" s="250"/>
      <c r="F30" s="259"/>
      <c r="G30" s="237"/>
      <c r="H30" s="237"/>
      <c r="I30" s="237"/>
    </row>
    <row r="31" spans="1:10" ht="15.8" customHeight="1" thickBot="1" x14ac:dyDescent="0.35">
      <c r="A31" s="751" t="s">
        <v>862</v>
      </c>
      <c r="B31" s="751"/>
      <c r="C31" s="751"/>
      <c r="D31" s="751"/>
      <c r="E31" s="751"/>
      <c r="F31" s="751"/>
      <c r="G31" s="751"/>
      <c r="H31" s="751"/>
      <c r="I31" s="751"/>
      <c r="J31" s="751"/>
    </row>
    <row r="32" spans="1:10" s="216" customFormat="1" ht="36" customHeight="1" x14ac:dyDescent="0.3">
      <c r="A32" s="239" t="s">
        <v>329</v>
      </c>
      <c r="B32" s="3" t="s">
        <v>879</v>
      </c>
      <c r="C32" s="4" t="s">
        <v>880</v>
      </c>
      <c r="D32" s="4" t="s">
        <v>878</v>
      </c>
      <c r="E32" s="190" t="s">
        <v>214</v>
      </c>
      <c r="F32" s="240" t="s">
        <v>330</v>
      </c>
      <c r="G32" s="3" t="s">
        <v>879</v>
      </c>
      <c r="H32" s="4" t="s">
        <v>880</v>
      </c>
      <c r="I32" s="4" t="s">
        <v>878</v>
      </c>
      <c r="J32" s="105" t="s">
        <v>214</v>
      </c>
    </row>
    <row r="33" spans="1:10" x14ac:dyDescent="0.3">
      <c r="A33" s="220" t="s">
        <v>404</v>
      </c>
      <c r="B33" s="221"/>
      <c r="C33" s="221"/>
      <c r="D33" s="221"/>
      <c r="E33" s="246"/>
      <c r="F33" s="222" t="s">
        <v>198</v>
      </c>
      <c r="G33" s="233"/>
      <c r="H33" s="233"/>
      <c r="I33" s="233"/>
      <c r="J33" s="255"/>
    </row>
    <row r="34" spans="1:10" ht="26.45" customHeight="1" x14ac:dyDescent="0.3">
      <c r="A34" s="5" t="s">
        <v>405</v>
      </c>
      <c r="B34" s="224"/>
      <c r="C34" s="224"/>
      <c r="D34" s="224"/>
      <c r="E34" s="247"/>
      <c r="F34" s="225" t="s">
        <v>366</v>
      </c>
      <c r="G34" s="224"/>
      <c r="H34" s="224">
        <v>765000</v>
      </c>
      <c r="I34" s="224">
        <v>765000</v>
      </c>
      <c r="J34" s="255">
        <f>I34/H34*100</f>
        <v>100</v>
      </c>
    </row>
    <row r="35" spans="1:10" x14ac:dyDescent="0.3">
      <c r="A35" s="226" t="s">
        <v>367</v>
      </c>
      <c r="B35" s="224"/>
      <c r="C35" s="224"/>
      <c r="D35" s="224"/>
      <c r="E35" s="247"/>
      <c r="F35" s="225" t="s">
        <v>279</v>
      </c>
      <c r="G35" s="224"/>
      <c r="H35" s="224">
        <v>168300</v>
      </c>
      <c r="I35" s="224">
        <v>168300</v>
      </c>
      <c r="J35" s="255">
        <f t="shared" ref="J35:J58" si="13">I35/H35*100</f>
        <v>100</v>
      </c>
    </row>
    <row r="36" spans="1:10" x14ac:dyDescent="0.3">
      <c r="A36" s="226" t="s">
        <v>369</v>
      </c>
      <c r="B36" s="224"/>
      <c r="C36" s="224"/>
      <c r="D36" s="224"/>
      <c r="E36" s="247"/>
      <c r="F36" s="225" t="s">
        <v>280</v>
      </c>
      <c r="G36" s="224"/>
      <c r="H36" s="224"/>
      <c r="I36" s="224"/>
      <c r="J36" s="255"/>
    </row>
    <row r="37" spans="1:10" ht="31.05" x14ac:dyDescent="0.3">
      <c r="A37" s="130" t="s">
        <v>436</v>
      </c>
      <c r="B37" s="224"/>
      <c r="C37" s="224"/>
      <c r="D37" s="224"/>
      <c r="E37" s="247"/>
      <c r="F37" s="225" t="s">
        <v>372</v>
      </c>
      <c r="G37" s="224"/>
      <c r="H37" s="224"/>
      <c r="I37" s="224"/>
      <c r="J37" s="255"/>
    </row>
    <row r="38" spans="1:10" x14ac:dyDescent="0.3">
      <c r="A38" s="226"/>
      <c r="B38" s="224"/>
      <c r="C38" s="224"/>
      <c r="D38" s="224"/>
      <c r="E38" s="247"/>
      <c r="F38" s="225" t="s">
        <v>299</v>
      </c>
      <c r="G38" s="224"/>
      <c r="H38" s="224"/>
      <c r="I38" s="224"/>
      <c r="J38" s="255"/>
    </row>
    <row r="39" spans="1:10" x14ac:dyDescent="0.3">
      <c r="A39" s="226"/>
      <c r="B39" s="224"/>
      <c r="C39" s="224"/>
      <c r="D39" s="224"/>
      <c r="E39" s="247"/>
      <c r="F39" s="227" t="s">
        <v>373</v>
      </c>
      <c r="G39" s="224"/>
      <c r="H39" s="224"/>
      <c r="I39" s="224"/>
      <c r="J39" s="255"/>
    </row>
    <row r="40" spans="1:10" x14ac:dyDescent="0.3">
      <c r="A40" s="226"/>
      <c r="B40" s="224"/>
      <c r="C40" s="224"/>
      <c r="D40" s="224"/>
      <c r="E40" s="247"/>
      <c r="F40" s="200" t="s">
        <v>440</v>
      </c>
      <c r="G40" s="224">
        <v>931827</v>
      </c>
      <c r="H40" s="224">
        <v>931827</v>
      </c>
      <c r="I40" s="224">
        <v>931827</v>
      </c>
      <c r="J40" s="255">
        <f t="shared" si="13"/>
        <v>100</v>
      </c>
    </row>
    <row r="41" spans="1:10" x14ac:dyDescent="0.3">
      <c r="A41" s="5"/>
      <c r="B41" s="224"/>
      <c r="C41" s="228"/>
      <c r="D41" s="228"/>
      <c r="E41" s="251"/>
      <c r="F41" s="202" t="s">
        <v>441</v>
      </c>
      <c r="G41" s="224">
        <f>'9.sz.tábla'!G11</f>
        <v>1040000</v>
      </c>
      <c r="H41" s="224">
        <f>'9.sz.tábla'!H11</f>
        <v>1553400</v>
      </c>
      <c r="I41" s="224">
        <f>'9.sz.tábla'!I11</f>
        <v>1443400</v>
      </c>
      <c r="J41" s="255">
        <f t="shared" si="13"/>
        <v>92.918758851551431</v>
      </c>
    </row>
    <row r="42" spans="1:10" ht="26.05" x14ac:dyDescent="0.3">
      <c r="A42" s="130"/>
      <c r="B42" s="224"/>
      <c r="C42" s="224"/>
      <c r="D42" s="224"/>
      <c r="E42" s="247"/>
      <c r="F42" s="200" t="s">
        <v>376</v>
      </c>
      <c r="G42" s="224"/>
      <c r="H42" s="224"/>
      <c r="I42" s="224"/>
      <c r="J42" s="255"/>
    </row>
    <row r="43" spans="1:10" x14ac:dyDescent="0.3">
      <c r="A43" s="226"/>
      <c r="B43" s="224"/>
      <c r="C43" s="224"/>
      <c r="D43" s="224"/>
      <c r="E43" s="247"/>
      <c r="F43" s="200" t="s">
        <v>377</v>
      </c>
      <c r="G43" s="224"/>
      <c r="H43" s="224"/>
      <c r="I43" s="224"/>
      <c r="J43" s="255"/>
    </row>
    <row r="44" spans="1:10" ht="36" customHeight="1" x14ac:dyDescent="0.3">
      <c r="A44" s="193" t="s">
        <v>421</v>
      </c>
      <c r="B44" s="229">
        <f>SUM(B34:B43)</f>
        <v>0</v>
      </c>
      <c r="C44" s="229"/>
      <c r="D44" s="229"/>
      <c r="E44" s="248">
        <f>SUM(E34:E43)</f>
        <v>0</v>
      </c>
      <c r="F44" s="195" t="s">
        <v>422</v>
      </c>
      <c r="G44" s="229">
        <f>SUM(G34:G43)</f>
        <v>1971827</v>
      </c>
      <c r="H44" s="229">
        <f>SUM(H34:H43)</f>
        <v>3418527</v>
      </c>
      <c r="I44" s="229">
        <f>SUM(I34:I43)</f>
        <v>3308527</v>
      </c>
      <c r="J44" s="256">
        <f t="shared" si="13"/>
        <v>96.782239836046344</v>
      </c>
    </row>
    <row r="45" spans="1:10" x14ac:dyDescent="0.3">
      <c r="A45" s="231" t="s">
        <v>407</v>
      </c>
      <c r="B45" s="224"/>
      <c r="C45" s="224"/>
      <c r="D45" s="224"/>
      <c r="E45" s="247"/>
      <c r="F45" s="223" t="s">
        <v>408</v>
      </c>
      <c r="G45" s="224"/>
      <c r="H45" s="224"/>
      <c r="I45" s="224"/>
      <c r="J45" s="256"/>
    </row>
    <row r="46" spans="1:10" ht="36.700000000000003" customHeight="1" x14ac:dyDescent="0.3">
      <c r="A46" s="193" t="s">
        <v>423</v>
      </c>
      <c r="B46" s="203">
        <f>B44+B45</f>
        <v>0</v>
      </c>
      <c r="C46" s="203"/>
      <c r="D46" s="203"/>
      <c r="E46" s="261">
        <f>E44+E45</f>
        <v>0</v>
      </c>
      <c r="F46" s="195" t="s">
        <v>424</v>
      </c>
      <c r="G46" s="229">
        <f>G44+G45</f>
        <v>1971827</v>
      </c>
      <c r="H46" s="229">
        <f>H44+H45</f>
        <v>3418527</v>
      </c>
      <c r="I46" s="229">
        <f>I44+I45</f>
        <v>3308527</v>
      </c>
      <c r="J46" s="256">
        <f t="shared" si="13"/>
        <v>96.782239836046344</v>
      </c>
    </row>
    <row r="47" spans="1:10" x14ac:dyDescent="0.3">
      <c r="A47" s="220" t="s">
        <v>411</v>
      </c>
      <c r="B47" s="232"/>
      <c r="C47" s="232"/>
      <c r="D47" s="232"/>
      <c r="E47" s="248"/>
      <c r="F47" s="232" t="s">
        <v>200</v>
      </c>
      <c r="G47" s="233"/>
      <c r="H47" s="233"/>
      <c r="I47" s="233"/>
      <c r="J47" s="255"/>
    </row>
    <row r="48" spans="1:10" ht="18" customHeight="1" x14ac:dyDescent="0.3">
      <c r="A48" s="22" t="s">
        <v>442</v>
      </c>
      <c r="B48" s="224"/>
      <c r="C48" s="224"/>
      <c r="D48" s="224"/>
      <c r="E48" s="247"/>
      <c r="F48" s="225" t="s">
        <v>385</v>
      </c>
      <c r="G48" s="224">
        <v>3331000</v>
      </c>
      <c r="H48" s="224">
        <v>8136557</v>
      </c>
      <c r="I48" s="224">
        <v>8136557</v>
      </c>
      <c r="J48" s="255">
        <f t="shared" si="13"/>
        <v>100</v>
      </c>
    </row>
    <row r="49" spans="1:10" x14ac:dyDescent="0.3">
      <c r="A49" s="234" t="s">
        <v>412</v>
      </c>
      <c r="B49" s="224">
        <f>'9.sz.tábla'!B30</f>
        <v>0</v>
      </c>
      <c r="C49" s="224">
        <f>'9.sz.tábla'!C30</f>
        <v>0</v>
      </c>
      <c r="D49" s="224">
        <f>'9.sz.tábla'!D30</f>
        <v>350550</v>
      </c>
      <c r="E49" s="247"/>
      <c r="F49" s="225" t="s">
        <v>387</v>
      </c>
      <c r="G49" s="224"/>
      <c r="H49" s="224"/>
      <c r="I49" s="224"/>
      <c r="J49" s="255"/>
    </row>
    <row r="50" spans="1:10" ht="28.55" customHeight="1" x14ac:dyDescent="0.3">
      <c r="A50" s="234" t="s">
        <v>413</v>
      </c>
      <c r="B50" s="224"/>
      <c r="C50" s="241"/>
      <c r="D50" s="241"/>
      <c r="E50" s="252"/>
      <c r="F50" s="225" t="s">
        <v>389</v>
      </c>
      <c r="G50" s="224"/>
      <c r="H50" s="224"/>
      <c r="I50" s="224"/>
      <c r="J50" s="255"/>
    </row>
    <row r="51" spans="1:10" x14ac:dyDescent="0.3">
      <c r="A51" s="226"/>
      <c r="B51" s="224"/>
      <c r="C51" s="224"/>
      <c r="D51" s="224"/>
      <c r="E51" s="247"/>
      <c r="F51" s="225" t="s">
        <v>414</v>
      </c>
      <c r="G51" s="224"/>
      <c r="H51" s="224"/>
      <c r="I51" s="224"/>
      <c r="J51" s="255"/>
    </row>
    <row r="52" spans="1:10" ht="31.05" x14ac:dyDescent="0.3">
      <c r="A52" s="226"/>
      <c r="B52" s="224"/>
      <c r="C52" s="224"/>
      <c r="D52" s="224"/>
      <c r="E52" s="247"/>
      <c r="F52" s="225" t="s">
        <v>415</v>
      </c>
      <c r="G52" s="224"/>
      <c r="H52" s="224"/>
      <c r="I52" s="224"/>
      <c r="J52" s="255"/>
    </row>
    <row r="53" spans="1:10" ht="31.05" x14ac:dyDescent="0.3">
      <c r="A53" s="226"/>
      <c r="B53" s="224"/>
      <c r="C53" s="224"/>
      <c r="D53" s="224"/>
      <c r="E53" s="247"/>
      <c r="F53" s="235" t="s">
        <v>416</v>
      </c>
      <c r="G53" s="224"/>
      <c r="H53" s="224">
        <f>'9.sz.tábla'!H32</f>
        <v>31650</v>
      </c>
      <c r="I53" s="224">
        <f>'9.sz.tábla'!I32</f>
        <v>31650</v>
      </c>
      <c r="J53" s="255">
        <f t="shared" si="13"/>
        <v>100</v>
      </c>
    </row>
    <row r="54" spans="1:10" ht="26.05" x14ac:dyDescent="0.3">
      <c r="A54" s="231"/>
      <c r="B54" s="224"/>
      <c r="C54" s="224"/>
      <c r="D54" s="224"/>
      <c r="E54" s="247"/>
      <c r="F54" s="200" t="s">
        <v>393</v>
      </c>
      <c r="G54" s="224"/>
      <c r="H54" s="224"/>
      <c r="I54" s="224"/>
      <c r="J54" s="255"/>
    </row>
    <row r="55" spans="1:10" ht="26.05" x14ac:dyDescent="0.3">
      <c r="A55" s="231"/>
      <c r="B55" s="224"/>
      <c r="C55" s="224"/>
      <c r="D55" s="224"/>
      <c r="E55" s="247"/>
      <c r="F55" s="200" t="s">
        <v>417</v>
      </c>
      <c r="G55" s="224"/>
      <c r="H55" s="224"/>
      <c r="I55" s="224"/>
      <c r="J55" s="255"/>
    </row>
    <row r="56" spans="1:10" ht="38.25" customHeight="1" x14ac:dyDescent="0.3">
      <c r="A56" s="193" t="s">
        <v>425</v>
      </c>
      <c r="B56" s="229">
        <f>SUM(B48:B54)</f>
        <v>0</v>
      </c>
      <c r="C56" s="229">
        <f t="shared" ref="C56:E56" si="14">SUM(C48:C54)</f>
        <v>0</v>
      </c>
      <c r="D56" s="229">
        <f t="shared" si="14"/>
        <v>350550</v>
      </c>
      <c r="E56" s="248">
        <f t="shared" si="14"/>
        <v>0</v>
      </c>
      <c r="F56" s="195" t="s">
        <v>426</v>
      </c>
      <c r="G56" s="229">
        <f>SUM(G48:G54)</f>
        <v>3331000</v>
      </c>
      <c r="H56" s="229">
        <f t="shared" ref="H56:I56" si="15">SUM(H48:H54)</f>
        <v>8168207</v>
      </c>
      <c r="I56" s="229">
        <f t="shared" si="15"/>
        <v>8168207</v>
      </c>
      <c r="J56" s="256">
        <f t="shared" si="13"/>
        <v>100</v>
      </c>
    </row>
    <row r="57" spans="1:10" x14ac:dyDescent="0.3">
      <c r="A57" s="231" t="s">
        <v>407</v>
      </c>
      <c r="B57" s="224"/>
      <c r="C57" s="224"/>
      <c r="D57" s="224"/>
      <c r="E57" s="247"/>
      <c r="F57" s="223" t="s">
        <v>408</v>
      </c>
      <c r="G57" s="224"/>
      <c r="H57" s="224"/>
      <c r="I57" s="224"/>
      <c r="J57" s="255"/>
    </row>
    <row r="58" spans="1:10" ht="39.35" thickBot="1" x14ac:dyDescent="0.35">
      <c r="A58" s="209" t="s">
        <v>427</v>
      </c>
      <c r="B58" s="236">
        <f>B56+B57</f>
        <v>0</v>
      </c>
      <c r="C58" s="236">
        <f t="shared" ref="C58:E58" si="16">C56+C57</f>
        <v>0</v>
      </c>
      <c r="D58" s="236">
        <f t="shared" si="16"/>
        <v>350550</v>
      </c>
      <c r="E58" s="249">
        <f t="shared" si="16"/>
        <v>0</v>
      </c>
      <c r="F58" s="211" t="s">
        <v>428</v>
      </c>
      <c r="G58" s="236">
        <f>G56+G57</f>
        <v>3331000</v>
      </c>
      <c r="H58" s="236">
        <f t="shared" ref="H58:I58" si="17">H56+H57</f>
        <v>8168207</v>
      </c>
      <c r="I58" s="236">
        <f t="shared" si="17"/>
        <v>8168207</v>
      </c>
      <c r="J58" s="257">
        <f t="shared" si="13"/>
        <v>100</v>
      </c>
    </row>
    <row r="59" spans="1:10" x14ac:dyDescent="0.3">
      <c r="A59" s="242"/>
      <c r="B59" s="243"/>
      <c r="C59" s="243"/>
      <c r="D59" s="243"/>
      <c r="E59" s="253"/>
      <c r="F59" s="244"/>
      <c r="G59" s="237"/>
      <c r="H59" s="237"/>
      <c r="I59" s="237"/>
    </row>
    <row r="60" spans="1:10" x14ac:dyDescent="0.3">
      <c r="A60" s="242"/>
      <c r="B60" s="243"/>
      <c r="C60" s="243"/>
      <c r="D60" s="243"/>
      <c r="E60" s="253"/>
      <c r="F60" s="244"/>
      <c r="G60" s="237"/>
      <c r="H60" s="237"/>
      <c r="I60" s="237"/>
    </row>
    <row r="61" spans="1:10" x14ac:dyDescent="0.3">
      <c r="A61" s="242"/>
      <c r="B61" s="243"/>
      <c r="C61" s="243"/>
      <c r="D61" s="243"/>
      <c r="E61" s="253"/>
      <c r="F61" s="244"/>
      <c r="G61" s="237"/>
      <c r="H61" s="237"/>
      <c r="I61" s="237"/>
    </row>
    <row r="62" spans="1:10" ht="15.8" customHeight="1" x14ac:dyDescent="0.3">
      <c r="A62" s="751" t="s">
        <v>881</v>
      </c>
      <c r="B62" s="751"/>
      <c r="C62" s="751"/>
      <c r="D62" s="751"/>
      <c r="E62" s="751"/>
      <c r="F62" s="751"/>
      <c r="G62" s="751"/>
      <c r="H62" s="751"/>
      <c r="I62" s="751"/>
      <c r="J62" s="751"/>
    </row>
    <row r="63" spans="1:10" ht="16.100000000000001" thickBot="1" x14ac:dyDescent="0.35">
      <c r="A63" s="258"/>
      <c r="B63" s="259"/>
      <c r="C63" s="259"/>
      <c r="D63" s="259"/>
      <c r="E63" s="250"/>
      <c r="F63" s="259"/>
      <c r="G63" s="259"/>
      <c r="H63" s="259"/>
      <c r="I63" s="259"/>
      <c r="J63" s="250"/>
    </row>
    <row r="64" spans="1:10" s="216" customFormat="1" ht="46.55" x14ac:dyDescent="0.3">
      <c r="A64" s="213" t="s">
        <v>329</v>
      </c>
      <c r="B64" s="3" t="s">
        <v>879</v>
      </c>
      <c r="C64" s="4" t="s">
        <v>880</v>
      </c>
      <c r="D64" s="4" t="s">
        <v>878</v>
      </c>
      <c r="E64" s="262" t="s">
        <v>214</v>
      </c>
      <c r="F64" s="214" t="s">
        <v>330</v>
      </c>
      <c r="G64" s="3" t="s">
        <v>879</v>
      </c>
      <c r="H64" s="4" t="s">
        <v>880</v>
      </c>
      <c r="I64" s="4" t="s">
        <v>878</v>
      </c>
      <c r="J64" s="104" t="s">
        <v>214</v>
      </c>
    </row>
    <row r="65" spans="1:10" x14ac:dyDescent="0.3">
      <c r="A65" s="193" t="s">
        <v>404</v>
      </c>
      <c r="B65" s="194"/>
      <c r="C65" s="194"/>
      <c r="D65" s="194"/>
      <c r="E65" s="263"/>
      <c r="F65" s="195" t="s">
        <v>198</v>
      </c>
      <c r="G65" s="206"/>
      <c r="H65" s="206"/>
      <c r="I65" s="206"/>
      <c r="J65" s="264"/>
    </row>
    <row r="66" spans="1:10" ht="26.05" x14ac:dyDescent="0.3">
      <c r="A66" s="21" t="s">
        <v>405</v>
      </c>
      <c r="B66" s="197"/>
      <c r="C66" s="197"/>
      <c r="D66" s="197"/>
      <c r="E66" s="265"/>
      <c r="F66" s="198" t="s">
        <v>366</v>
      </c>
      <c r="G66" s="197"/>
      <c r="H66" s="197"/>
      <c r="I66" s="197"/>
      <c r="J66" s="264"/>
    </row>
    <row r="67" spans="1:10" x14ac:dyDescent="0.3">
      <c r="A67" s="199" t="s">
        <v>367</v>
      </c>
      <c r="B67" s="197"/>
      <c r="C67" s="197"/>
      <c r="D67" s="197"/>
      <c r="E67" s="265"/>
      <c r="F67" s="198" t="s">
        <v>279</v>
      </c>
      <c r="G67" s="197"/>
      <c r="H67" s="197"/>
      <c r="I67" s="197"/>
      <c r="J67" s="264"/>
    </row>
    <row r="68" spans="1:10" x14ac:dyDescent="0.3">
      <c r="A68" s="199" t="s">
        <v>369</v>
      </c>
      <c r="B68" s="197"/>
      <c r="C68" s="197"/>
      <c r="D68" s="197"/>
      <c r="E68" s="265"/>
      <c r="F68" s="198" t="s">
        <v>370</v>
      </c>
      <c r="G68" s="197"/>
      <c r="H68" s="197"/>
      <c r="I68" s="197"/>
      <c r="J68" s="264"/>
    </row>
    <row r="69" spans="1:10" ht="26.05" x14ac:dyDescent="0.3">
      <c r="A69" s="22" t="s">
        <v>436</v>
      </c>
      <c r="B69" s="197"/>
      <c r="C69" s="197"/>
      <c r="D69" s="197"/>
      <c r="E69" s="265"/>
      <c r="F69" s="198" t="s">
        <v>372</v>
      </c>
      <c r="G69" s="197"/>
      <c r="H69" s="197"/>
      <c r="I69" s="197"/>
      <c r="J69" s="264"/>
    </row>
    <row r="70" spans="1:10" x14ac:dyDescent="0.3">
      <c r="A70" s="199"/>
      <c r="B70" s="197"/>
      <c r="C70" s="197"/>
      <c r="D70" s="197"/>
      <c r="E70" s="265"/>
      <c r="F70" s="198" t="s">
        <v>299</v>
      </c>
      <c r="G70" s="197"/>
      <c r="H70" s="197"/>
      <c r="I70" s="197"/>
      <c r="J70" s="264"/>
    </row>
    <row r="71" spans="1:10" x14ac:dyDescent="0.3">
      <c r="A71" s="199"/>
      <c r="B71" s="197"/>
      <c r="C71" s="197"/>
      <c r="D71" s="197"/>
      <c r="E71" s="265"/>
      <c r="F71" s="200" t="s">
        <v>373</v>
      </c>
      <c r="G71" s="197"/>
      <c r="H71" s="197"/>
      <c r="I71" s="197"/>
      <c r="J71" s="264"/>
    </row>
    <row r="72" spans="1:10" ht="26.05" x14ac:dyDescent="0.3">
      <c r="A72" s="199"/>
      <c r="B72" s="197"/>
      <c r="C72" s="197"/>
      <c r="D72" s="197"/>
      <c r="E72" s="265"/>
      <c r="F72" s="200" t="s">
        <v>374</v>
      </c>
      <c r="G72" s="197"/>
      <c r="H72" s="197"/>
      <c r="I72" s="197"/>
      <c r="J72" s="264"/>
    </row>
    <row r="73" spans="1:10" ht="26.05" x14ac:dyDescent="0.3">
      <c r="A73" s="21"/>
      <c r="B73" s="197"/>
      <c r="C73" s="201"/>
      <c r="D73" s="201"/>
      <c r="E73" s="266"/>
      <c r="F73" s="202" t="s">
        <v>375</v>
      </c>
      <c r="G73" s="197"/>
      <c r="H73" s="197"/>
      <c r="I73" s="197"/>
      <c r="J73" s="264"/>
    </row>
    <row r="74" spans="1:10" ht="26.05" x14ac:dyDescent="0.3">
      <c r="A74" s="22"/>
      <c r="B74" s="197"/>
      <c r="C74" s="197"/>
      <c r="D74" s="197"/>
      <c r="E74" s="265"/>
      <c r="F74" s="200" t="s">
        <v>376</v>
      </c>
      <c r="G74" s="197"/>
      <c r="H74" s="197"/>
      <c r="I74" s="197"/>
      <c r="J74" s="264"/>
    </row>
    <row r="75" spans="1:10" x14ac:dyDescent="0.3">
      <c r="A75" s="199"/>
      <c r="B75" s="197"/>
      <c r="C75" s="197"/>
      <c r="D75" s="197"/>
      <c r="E75" s="265"/>
      <c r="F75" s="200" t="s">
        <v>377</v>
      </c>
      <c r="G75" s="197"/>
      <c r="H75" s="197"/>
      <c r="I75" s="197"/>
      <c r="J75" s="264"/>
    </row>
    <row r="76" spans="1:10" ht="40.75" customHeight="1" x14ac:dyDescent="0.3">
      <c r="A76" s="193" t="s">
        <v>429</v>
      </c>
      <c r="B76" s="203">
        <f>SUM(B66:B75)</f>
        <v>0</v>
      </c>
      <c r="C76" s="203"/>
      <c r="D76" s="203"/>
      <c r="E76" s="261">
        <f>SUM(E66:E75)</f>
        <v>0</v>
      </c>
      <c r="F76" s="195" t="s">
        <v>430</v>
      </c>
      <c r="G76" s="203">
        <f>SUM(G66:G75)</f>
        <v>0</v>
      </c>
      <c r="H76" s="203"/>
      <c r="I76" s="203"/>
      <c r="J76" s="267">
        <f>SUM(J66:J75)</f>
        <v>0</v>
      </c>
    </row>
    <row r="77" spans="1:10" x14ac:dyDescent="0.3">
      <c r="A77" s="204" t="s">
        <v>407</v>
      </c>
      <c r="B77" s="197"/>
      <c r="C77" s="197"/>
      <c r="D77" s="197"/>
      <c r="E77" s="265"/>
      <c r="F77" s="196" t="s">
        <v>408</v>
      </c>
      <c r="G77" s="197"/>
      <c r="H77" s="197"/>
      <c r="I77" s="197"/>
      <c r="J77" s="264"/>
    </row>
    <row r="78" spans="1:10" ht="51.55" x14ac:dyDescent="0.3">
      <c r="A78" s="193" t="s">
        <v>431</v>
      </c>
      <c r="B78" s="203">
        <f>B76+B77</f>
        <v>0</v>
      </c>
      <c r="C78" s="203"/>
      <c r="D78" s="203"/>
      <c r="E78" s="261">
        <f>E76+E77</f>
        <v>0</v>
      </c>
      <c r="F78" s="195" t="s">
        <v>432</v>
      </c>
      <c r="G78" s="203">
        <f>G76+G77</f>
        <v>0</v>
      </c>
      <c r="H78" s="203"/>
      <c r="I78" s="203"/>
      <c r="J78" s="267">
        <f>J76+J77</f>
        <v>0</v>
      </c>
    </row>
    <row r="79" spans="1:10" x14ac:dyDescent="0.3">
      <c r="A79" s="193" t="s">
        <v>411</v>
      </c>
      <c r="B79" s="205"/>
      <c r="C79" s="205"/>
      <c r="D79" s="205"/>
      <c r="E79" s="261"/>
      <c r="F79" s="205" t="s">
        <v>200</v>
      </c>
      <c r="G79" s="206"/>
      <c r="H79" s="206"/>
      <c r="I79" s="206"/>
      <c r="J79" s="264"/>
    </row>
    <row r="80" spans="1:10" x14ac:dyDescent="0.3">
      <c r="A80" s="22" t="s">
        <v>442</v>
      </c>
      <c r="B80" s="203"/>
      <c r="C80" s="203"/>
      <c r="D80" s="203"/>
      <c r="E80" s="261"/>
      <c r="F80" s="198" t="s">
        <v>385</v>
      </c>
      <c r="G80" s="197"/>
      <c r="H80" s="197"/>
      <c r="I80" s="197"/>
      <c r="J80" s="264"/>
    </row>
    <row r="81" spans="1:10" x14ac:dyDescent="0.3">
      <c r="A81" s="207" t="s">
        <v>412</v>
      </c>
      <c r="B81" s="197"/>
      <c r="C81" s="197"/>
      <c r="D81" s="197"/>
      <c r="E81" s="265"/>
      <c r="F81" s="198" t="s">
        <v>387</v>
      </c>
      <c r="G81" s="197"/>
      <c r="H81" s="197"/>
      <c r="I81" s="197"/>
      <c r="J81" s="264"/>
    </row>
    <row r="82" spans="1:10" ht="23.3" customHeight="1" x14ac:dyDescent="0.3">
      <c r="A82" s="207" t="s">
        <v>413</v>
      </c>
      <c r="B82" s="215"/>
      <c r="C82" s="215"/>
      <c r="D82" s="215"/>
      <c r="E82" s="268"/>
      <c r="F82" s="198" t="s">
        <v>389</v>
      </c>
      <c r="G82" s="197"/>
      <c r="H82" s="197"/>
      <c r="I82" s="197"/>
      <c r="J82" s="264"/>
    </row>
    <row r="83" spans="1:10" x14ac:dyDescent="0.3">
      <c r="A83" s="199"/>
      <c r="B83" s="197"/>
      <c r="C83" s="197"/>
      <c r="D83" s="197"/>
      <c r="E83" s="265"/>
      <c r="F83" s="198" t="s">
        <v>414</v>
      </c>
      <c r="G83" s="197"/>
      <c r="H83" s="197"/>
      <c r="I83" s="197"/>
      <c r="J83" s="264"/>
    </row>
    <row r="84" spans="1:10" ht="36" customHeight="1" x14ac:dyDescent="0.3">
      <c r="A84" s="193" t="s">
        <v>425</v>
      </c>
      <c r="B84" s="203">
        <f>SUM(B80:B82)</f>
        <v>0</v>
      </c>
      <c r="C84" s="203"/>
      <c r="D84" s="203"/>
      <c r="E84" s="261">
        <f>SUM(E80:E82)</f>
        <v>0</v>
      </c>
      <c r="F84" s="198" t="s">
        <v>415</v>
      </c>
      <c r="G84" s="197"/>
      <c r="H84" s="197"/>
      <c r="I84" s="197"/>
      <c r="J84" s="264"/>
    </row>
    <row r="85" spans="1:10" ht="26.05" x14ac:dyDescent="0.3">
      <c r="A85" s="204" t="s">
        <v>407</v>
      </c>
      <c r="B85" s="197"/>
      <c r="C85" s="197"/>
      <c r="D85" s="197"/>
      <c r="E85" s="265"/>
      <c r="F85" s="208" t="s">
        <v>416</v>
      </c>
      <c r="G85" s="197"/>
      <c r="H85" s="197"/>
      <c r="I85" s="197"/>
      <c r="J85" s="264"/>
    </row>
    <row r="86" spans="1:10" ht="26.05" x14ac:dyDescent="0.3">
      <c r="A86" s="204"/>
      <c r="B86" s="197"/>
      <c r="C86" s="197"/>
      <c r="D86" s="197"/>
      <c r="E86" s="265"/>
      <c r="F86" s="200" t="s">
        <v>394</v>
      </c>
      <c r="G86" s="197"/>
      <c r="H86" s="197"/>
      <c r="I86" s="197"/>
      <c r="J86" s="264"/>
    </row>
    <row r="87" spans="1:10" ht="52.1" thickBot="1" x14ac:dyDescent="0.35">
      <c r="A87" s="209" t="s">
        <v>433</v>
      </c>
      <c r="B87" s="210">
        <f>SUM(B80:B86)</f>
        <v>0</v>
      </c>
      <c r="C87" s="210"/>
      <c r="D87" s="210"/>
      <c r="E87" s="269">
        <f>SUM(E80:E86)</f>
        <v>0</v>
      </c>
      <c r="F87" s="211" t="s">
        <v>434</v>
      </c>
      <c r="G87" s="210">
        <f>SUM(G80:G86)</f>
        <v>0</v>
      </c>
      <c r="H87" s="210"/>
      <c r="I87" s="210"/>
      <c r="J87" s="270">
        <f>SUM(J80:J86)</f>
        <v>0</v>
      </c>
    </row>
    <row r="88" spans="1:10" x14ac:dyDescent="0.3">
      <c r="A88" s="191"/>
      <c r="B88" s="212">
        <f>B87+B78+B58+B46+B28+B17</f>
        <v>73812000</v>
      </c>
      <c r="C88" s="212">
        <f>C87+C78+C58+C46+C28+C17</f>
        <v>106212300</v>
      </c>
      <c r="D88" s="212">
        <f>D87+D78+D58+D46+D28+D17</f>
        <v>160649106</v>
      </c>
      <c r="E88" s="271"/>
      <c r="F88" s="192"/>
      <c r="G88" s="212">
        <f>G87+G78+G58+G46+G28+G17</f>
        <v>73812000</v>
      </c>
      <c r="H88" s="212">
        <f>H87+H78+H58+H46+H28+H17</f>
        <v>106212300</v>
      </c>
      <c r="I88" s="212">
        <f>I87+I78+I58+I46+I28+I17</f>
        <v>132000565</v>
      </c>
      <c r="J88" s="271"/>
    </row>
    <row r="89" spans="1:10" x14ac:dyDescent="0.3">
      <c r="B89" s="237"/>
      <c r="C89" s="237"/>
      <c r="D89" s="237"/>
    </row>
  </sheetData>
  <mergeCells count="4">
    <mergeCell ref="A2:J2"/>
    <mergeCell ref="A31:J31"/>
    <mergeCell ref="A62:J62"/>
    <mergeCell ref="A1:J1"/>
  </mergeCells>
  <printOptions horizontalCentered="1"/>
  <pageMargins left="0.31496062992125984" right="0.31496062992125984" top="0.89230769230769236" bottom="0" header="0.11811023622047245" footer="0.31496062992125984"/>
  <pageSetup paperSize="8" orientation="landscape" r:id="rId1"/>
  <headerFooter>
    <oddHeader>&amp;L&amp;"Times New Roman,Normál"&amp;12Balatonszőlős Község 
Önkormányzata &amp;C&amp;"Times New Roman,Félkövér"&amp;12 10. melléklet
az önkormányzat 2017.  évi költségvetési gazdálkodási beszámolójáról szóló
 6/2018. (V. 18.) önkormányzati rendeletéhez</oddHeader>
  </headerFooter>
  <rowBreaks count="2" manualBreakCount="2">
    <brk id="29" max="16383" man="1"/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Layout" zoomScaleNormal="100" workbookViewId="0">
      <selection activeCell="I8" sqref="I8"/>
    </sheetView>
  </sheetViews>
  <sheetFormatPr defaultRowHeight="15.55" x14ac:dyDescent="0.3"/>
  <cols>
    <col min="1" max="1" width="5.69921875" style="273" customWidth="1"/>
    <col min="2" max="2" width="29" style="273" customWidth="1"/>
    <col min="3" max="3" width="12" style="273" customWidth="1"/>
    <col min="4" max="4" width="13.796875" style="273" customWidth="1"/>
    <col min="5" max="5" width="11.8984375" style="273" customWidth="1"/>
    <col min="6" max="6" width="9.796875" style="273" bestFit="1" customWidth="1"/>
    <col min="7" max="7" width="7.8984375" style="273" customWidth="1"/>
    <col min="8" max="8" width="7.69921875" style="273" customWidth="1"/>
    <col min="9" max="9" width="7" style="273" customWidth="1"/>
    <col min="10" max="10" width="10.59765625" style="273" customWidth="1"/>
    <col min="11" max="12" width="13.69921875" style="273" customWidth="1"/>
    <col min="13" max="256" width="9.09765625" style="273"/>
    <col min="257" max="257" width="5.69921875" style="273" customWidth="1"/>
    <col min="258" max="258" width="29" style="273" customWidth="1"/>
    <col min="259" max="259" width="12" style="273" customWidth="1"/>
    <col min="260" max="260" width="12.8984375" style="273" customWidth="1"/>
    <col min="261" max="261" width="11.8984375" style="273" customWidth="1"/>
    <col min="262" max="263" width="7.8984375" style="273" customWidth="1"/>
    <col min="264" max="264" width="7.69921875" style="273" customWidth="1"/>
    <col min="265" max="265" width="7" style="273" customWidth="1"/>
    <col min="266" max="266" width="10.59765625" style="273" customWidth="1"/>
    <col min="267" max="268" width="13.69921875" style="273" customWidth="1"/>
    <col min="269" max="512" width="9.09765625" style="273"/>
    <col min="513" max="513" width="5.69921875" style="273" customWidth="1"/>
    <col min="514" max="514" width="29" style="273" customWidth="1"/>
    <col min="515" max="515" width="12" style="273" customWidth="1"/>
    <col min="516" max="516" width="12.8984375" style="273" customWidth="1"/>
    <col min="517" max="517" width="11.8984375" style="273" customWidth="1"/>
    <col min="518" max="519" width="7.8984375" style="273" customWidth="1"/>
    <col min="520" max="520" width="7.69921875" style="273" customWidth="1"/>
    <col min="521" max="521" width="7" style="273" customWidth="1"/>
    <col min="522" max="522" width="10.59765625" style="273" customWidth="1"/>
    <col min="523" max="524" width="13.69921875" style="273" customWidth="1"/>
    <col min="525" max="768" width="9.09765625" style="273"/>
    <col min="769" max="769" width="5.69921875" style="273" customWidth="1"/>
    <col min="770" max="770" width="29" style="273" customWidth="1"/>
    <col min="771" max="771" width="12" style="273" customWidth="1"/>
    <col min="772" max="772" width="12.8984375" style="273" customWidth="1"/>
    <col min="773" max="773" width="11.8984375" style="273" customWidth="1"/>
    <col min="774" max="775" width="7.8984375" style="273" customWidth="1"/>
    <col min="776" max="776" width="7.69921875" style="273" customWidth="1"/>
    <col min="777" max="777" width="7" style="273" customWidth="1"/>
    <col min="778" max="778" width="10.59765625" style="273" customWidth="1"/>
    <col min="779" max="780" width="13.69921875" style="273" customWidth="1"/>
    <col min="781" max="1024" width="9.09765625" style="273"/>
    <col min="1025" max="1025" width="5.69921875" style="273" customWidth="1"/>
    <col min="1026" max="1026" width="29" style="273" customWidth="1"/>
    <col min="1027" max="1027" width="12" style="273" customWidth="1"/>
    <col min="1028" max="1028" width="12.8984375" style="273" customWidth="1"/>
    <col min="1029" max="1029" width="11.8984375" style="273" customWidth="1"/>
    <col min="1030" max="1031" width="7.8984375" style="273" customWidth="1"/>
    <col min="1032" max="1032" width="7.69921875" style="273" customWidth="1"/>
    <col min="1033" max="1033" width="7" style="273" customWidth="1"/>
    <col min="1034" max="1034" width="10.59765625" style="273" customWidth="1"/>
    <col min="1035" max="1036" width="13.69921875" style="273" customWidth="1"/>
    <col min="1037" max="1280" width="9.09765625" style="273"/>
    <col min="1281" max="1281" width="5.69921875" style="273" customWidth="1"/>
    <col min="1282" max="1282" width="29" style="273" customWidth="1"/>
    <col min="1283" max="1283" width="12" style="273" customWidth="1"/>
    <col min="1284" max="1284" width="12.8984375" style="273" customWidth="1"/>
    <col min="1285" max="1285" width="11.8984375" style="273" customWidth="1"/>
    <col min="1286" max="1287" width="7.8984375" style="273" customWidth="1"/>
    <col min="1288" max="1288" width="7.69921875" style="273" customWidth="1"/>
    <col min="1289" max="1289" width="7" style="273" customWidth="1"/>
    <col min="1290" max="1290" width="10.59765625" style="273" customWidth="1"/>
    <col min="1291" max="1292" width="13.69921875" style="273" customWidth="1"/>
    <col min="1293" max="1536" width="9.09765625" style="273"/>
    <col min="1537" max="1537" width="5.69921875" style="273" customWidth="1"/>
    <col min="1538" max="1538" width="29" style="273" customWidth="1"/>
    <col min="1539" max="1539" width="12" style="273" customWidth="1"/>
    <col min="1540" max="1540" width="12.8984375" style="273" customWidth="1"/>
    <col min="1541" max="1541" width="11.8984375" style="273" customWidth="1"/>
    <col min="1542" max="1543" width="7.8984375" style="273" customWidth="1"/>
    <col min="1544" max="1544" width="7.69921875" style="273" customWidth="1"/>
    <col min="1545" max="1545" width="7" style="273" customWidth="1"/>
    <col min="1546" max="1546" width="10.59765625" style="273" customWidth="1"/>
    <col min="1547" max="1548" width="13.69921875" style="273" customWidth="1"/>
    <col min="1549" max="1792" width="9.09765625" style="273"/>
    <col min="1793" max="1793" width="5.69921875" style="273" customWidth="1"/>
    <col min="1794" max="1794" width="29" style="273" customWidth="1"/>
    <col min="1795" max="1795" width="12" style="273" customWidth="1"/>
    <col min="1796" max="1796" width="12.8984375" style="273" customWidth="1"/>
    <col min="1797" max="1797" width="11.8984375" style="273" customWidth="1"/>
    <col min="1798" max="1799" width="7.8984375" style="273" customWidth="1"/>
    <col min="1800" max="1800" width="7.69921875" style="273" customWidth="1"/>
    <col min="1801" max="1801" width="7" style="273" customWidth="1"/>
    <col min="1802" max="1802" width="10.59765625" style="273" customWidth="1"/>
    <col min="1803" max="1804" width="13.69921875" style="273" customWidth="1"/>
    <col min="1805" max="2048" width="9.09765625" style="273"/>
    <col min="2049" max="2049" width="5.69921875" style="273" customWidth="1"/>
    <col min="2050" max="2050" width="29" style="273" customWidth="1"/>
    <col min="2051" max="2051" width="12" style="273" customWidth="1"/>
    <col min="2052" max="2052" width="12.8984375" style="273" customWidth="1"/>
    <col min="2053" max="2053" width="11.8984375" style="273" customWidth="1"/>
    <col min="2054" max="2055" width="7.8984375" style="273" customWidth="1"/>
    <col min="2056" max="2056" width="7.69921875" style="273" customWidth="1"/>
    <col min="2057" max="2057" width="7" style="273" customWidth="1"/>
    <col min="2058" max="2058" width="10.59765625" style="273" customWidth="1"/>
    <col min="2059" max="2060" width="13.69921875" style="273" customWidth="1"/>
    <col min="2061" max="2304" width="9.09765625" style="273"/>
    <col min="2305" max="2305" width="5.69921875" style="273" customWidth="1"/>
    <col min="2306" max="2306" width="29" style="273" customWidth="1"/>
    <col min="2307" max="2307" width="12" style="273" customWidth="1"/>
    <col min="2308" max="2308" width="12.8984375" style="273" customWidth="1"/>
    <col min="2309" max="2309" width="11.8984375" style="273" customWidth="1"/>
    <col min="2310" max="2311" width="7.8984375" style="273" customWidth="1"/>
    <col min="2312" max="2312" width="7.69921875" style="273" customWidth="1"/>
    <col min="2313" max="2313" width="7" style="273" customWidth="1"/>
    <col min="2314" max="2314" width="10.59765625" style="273" customWidth="1"/>
    <col min="2315" max="2316" width="13.69921875" style="273" customWidth="1"/>
    <col min="2317" max="2560" width="9.09765625" style="273"/>
    <col min="2561" max="2561" width="5.69921875" style="273" customWidth="1"/>
    <col min="2562" max="2562" width="29" style="273" customWidth="1"/>
    <col min="2563" max="2563" width="12" style="273" customWidth="1"/>
    <col min="2564" max="2564" width="12.8984375" style="273" customWidth="1"/>
    <col min="2565" max="2565" width="11.8984375" style="273" customWidth="1"/>
    <col min="2566" max="2567" width="7.8984375" style="273" customWidth="1"/>
    <col min="2568" max="2568" width="7.69921875" style="273" customWidth="1"/>
    <col min="2569" max="2569" width="7" style="273" customWidth="1"/>
    <col min="2570" max="2570" width="10.59765625" style="273" customWidth="1"/>
    <col min="2571" max="2572" width="13.69921875" style="273" customWidth="1"/>
    <col min="2573" max="2816" width="9.09765625" style="273"/>
    <col min="2817" max="2817" width="5.69921875" style="273" customWidth="1"/>
    <col min="2818" max="2818" width="29" style="273" customWidth="1"/>
    <col min="2819" max="2819" width="12" style="273" customWidth="1"/>
    <col min="2820" max="2820" width="12.8984375" style="273" customWidth="1"/>
    <col min="2821" max="2821" width="11.8984375" style="273" customWidth="1"/>
    <col min="2822" max="2823" width="7.8984375" style="273" customWidth="1"/>
    <col min="2824" max="2824" width="7.69921875" style="273" customWidth="1"/>
    <col min="2825" max="2825" width="7" style="273" customWidth="1"/>
    <col min="2826" max="2826" width="10.59765625" style="273" customWidth="1"/>
    <col min="2827" max="2828" width="13.69921875" style="273" customWidth="1"/>
    <col min="2829" max="3072" width="9.09765625" style="273"/>
    <col min="3073" max="3073" width="5.69921875" style="273" customWidth="1"/>
    <col min="3074" max="3074" width="29" style="273" customWidth="1"/>
    <col min="3075" max="3075" width="12" style="273" customWidth="1"/>
    <col min="3076" max="3076" width="12.8984375" style="273" customWidth="1"/>
    <col min="3077" max="3077" width="11.8984375" style="273" customWidth="1"/>
    <col min="3078" max="3079" width="7.8984375" style="273" customWidth="1"/>
    <col min="3080" max="3080" width="7.69921875" style="273" customWidth="1"/>
    <col min="3081" max="3081" width="7" style="273" customWidth="1"/>
    <col min="3082" max="3082" width="10.59765625" style="273" customWidth="1"/>
    <col min="3083" max="3084" width="13.69921875" style="273" customWidth="1"/>
    <col min="3085" max="3328" width="9.09765625" style="273"/>
    <col min="3329" max="3329" width="5.69921875" style="273" customWidth="1"/>
    <col min="3330" max="3330" width="29" style="273" customWidth="1"/>
    <col min="3331" max="3331" width="12" style="273" customWidth="1"/>
    <col min="3332" max="3332" width="12.8984375" style="273" customWidth="1"/>
    <col min="3333" max="3333" width="11.8984375" style="273" customWidth="1"/>
    <col min="3334" max="3335" width="7.8984375" style="273" customWidth="1"/>
    <col min="3336" max="3336" width="7.69921875" style="273" customWidth="1"/>
    <col min="3337" max="3337" width="7" style="273" customWidth="1"/>
    <col min="3338" max="3338" width="10.59765625" style="273" customWidth="1"/>
    <col min="3339" max="3340" width="13.69921875" style="273" customWidth="1"/>
    <col min="3341" max="3584" width="9.09765625" style="273"/>
    <col min="3585" max="3585" width="5.69921875" style="273" customWidth="1"/>
    <col min="3586" max="3586" width="29" style="273" customWidth="1"/>
    <col min="3587" max="3587" width="12" style="273" customWidth="1"/>
    <col min="3588" max="3588" width="12.8984375" style="273" customWidth="1"/>
    <col min="3589" max="3589" width="11.8984375" style="273" customWidth="1"/>
    <col min="3590" max="3591" width="7.8984375" style="273" customWidth="1"/>
    <col min="3592" max="3592" width="7.69921875" style="273" customWidth="1"/>
    <col min="3593" max="3593" width="7" style="273" customWidth="1"/>
    <col min="3594" max="3594" width="10.59765625" style="273" customWidth="1"/>
    <col min="3595" max="3596" width="13.69921875" style="273" customWidth="1"/>
    <col min="3597" max="3840" width="9.09765625" style="273"/>
    <col min="3841" max="3841" width="5.69921875" style="273" customWidth="1"/>
    <col min="3842" max="3842" width="29" style="273" customWidth="1"/>
    <col min="3843" max="3843" width="12" style="273" customWidth="1"/>
    <col min="3844" max="3844" width="12.8984375" style="273" customWidth="1"/>
    <col min="3845" max="3845" width="11.8984375" style="273" customWidth="1"/>
    <col min="3846" max="3847" width="7.8984375" style="273" customWidth="1"/>
    <col min="3848" max="3848" width="7.69921875" style="273" customWidth="1"/>
    <col min="3849" max="3849" width="7" style="273" customWidth="1"/>
    <col min="3850" max="3850" width="10.59765625" style="273" customWidth="1"/>
    <col min="3851" max="3852" width="13.69921875" style="273" customWidth="1"/>
    <col min="3853" max="4096" width="9.09765625" style="273"/>
    <col min="4097" max="4097" width="5.69921875" style="273" customWidth="1"/>
    <col min="4098" max="4098" width="29" style="273" customWidth="1"/>
    <col min="4099" max="4099" width="12" style="273" customWidth="1"/>
    <col min="4100" max="4100" width="12.8984375" style="273" customWidth="1"/>
    <col min="4101" max="4101" width="11.8984375" style="273" customWidth="1"/>
    <col min="4102" max="4103" width="7.8984375" style="273" customWidth="1"/>
    <col min="4104" max="4104" width="7.69921875" style="273" customWidth="1"/>
    <col min="4105" max="4105" width="7" style="273" customWidth="1"/>
    <col min="4106" max="4106" width="10.59765625" style="273" customWidth="1"/>
    <col min="4107" max="4108" width="13.69921875" style="273" customWidth="1"/>
    <col min="4109" max="4352" width="9.09765625" style="273"/>
    <col min="4353" max="4353" width="5.69921875" style="273" customWidth="1"/>
    <col min="4354" max="4354" width="29" style="273" customWidth="1"/>
    <col min="4355" max="4355" width="12" style="273" customWidth="1"/>
    <col min="4356" max="4356" width="12.8984375" style="273" customWidth="1"/>
    <col min="4357" max="4357" width="11.8984375" style="273" customWidth="1"/>
    <col min="4358" max="4359" width="7.8984375" style="273" customWidth="1"/>
    <col min="4360" max="4360" width="7.69921875" style="273" customWidth="1"/>
    <col min="4361" max="4361" width="7" style="273" customWidth="1"/>
    <col min="4362" max="4362" width="10.59765625" style="273" customWidth="1"/>
    <col min="4363" max="4364" width="13.69921875" style="273" customWidth="1"/>
    <col min="4365" max="4608" width="9.09765625" style="273"/>
    <col min="4609" max="4609" width="5.69921875" style="273" customWidth="1"/>
    <col min="4610" max="4610" width="29" style="273" customWidth="1"/>
    <col min="4611" max="4611" width="12" style="273" customWidth="1"/>
    <col min="4612" max="4612" width="12.8984375" style="273" customWidth="1"/>
    <col min="4613" max="4613" width="11.8984375" style="273" customWidth="1"/>
    <col min="4614" max="4615" width="7.8984375" style="273" customWidth="1"/>
    <col min="4616" max="4616" width="7.69921875" style="273" customWidth="1"/>
    <col min="4617" max="4617" width="7" style="273" customWidth="1"/>
    <col min="4618" max="4618" width="10.59765625" style="273" customWidth="1"/>
    <col min="4619" max="4620" width="13.69921875" style="273" customWidth="1"/>
    <col min="4621" max="4864" width="9.09765625" style="273"/>
    <col min="4865" max="4865" width="5.69921875" style="273" customWidth="1"/>
    <col min="4866" max="4866" width="29" style="273" customWidth="1"/>
    <col min="4867" max="4867" width="12" style="273" customWidth="1"/>
    <col min="4868" max="4868" width="12.8984375" style="273" customWidth="1"/>
    <col min="4869" max="4869" width="11.8984375" style="273" customWidth="1"/>
    <col min="4870" max="4871" width="7.8984375" style="273" customWidth="1"/>
    <col min="4872" max="4872" width="7.69921875" style="273" customWidth="1"/>
    <col min="4873" max="4873" width="7" style="273" customWidth="1"/>
    <col min="4874" max="4874" width="10.59765625" style="273" customWidth="1"/>
    <col min="4875" max="4876" width="13.69921875" style="273" customWidth="1"/>
    <col min="4877" max="5120" width="9.09765625" style="273"/>
    <col min="5121" max="5121" width="5.69921875" style="273" customWidth="1"/>
    <col min="5122" max="5122" width="29" style="273" customWidth="1"/>
    <col min="5123" max="5123" width="12" style="273" customWidth="1"/>
    <col min="5124" max="5124" width="12.8984375" style="273" customWidth="1"/>
    <col min="5125" max="5125" width="11.8984375" style="273" customWidth="1"/>
    <col min="5126" max="5127" width="7.8984375" style="273" customWidth="1"/>
    <col min="5128" max="5128" width="7.69921875" style="273" customWidth="1"/>
    <col min="5129" max="5129" width="7" style="273" customWidth="1"/>
    <col min="5130" max="5130" width="10.59765625" style="273" customWidth="1"/>
    <col min="5131" max="5132" width="13.69921875" style="273" customWidth="1"/>
    <col min="5133" max="5376" width="9.09765625" style="273"/>
    <col min="5377" max="5377" width="5.69921875" style="273" customWidth="1"/>
    <col min="5378" max="5378" width="29" style="273" customWidth="1"/>
    <col min="5379" max="5379" width="12" style="273" customWidth="1"/>
    <col min="5380" max="5380" width="12.8984375" style="273" customWidth="1"/>
    <col min="5381" max="5381" width="11.8984375" style="273" customWidth="1"/>
    <col min="5382" max="5383" width="7.8984375" style="273" customWidth="1"/>
    <col min="5384" max="5384" width="7.69921875" style="273" customWidth="1"/>
    <col min="5385" max="5385" width="7" style="273" customWidth="1"/>
    <col min="5386" max="5386" width="10.59765625" style="273" customWidth="1"/>
    <col min="5387" max="5388" width="13.69921875" style="273" customWidth="1"/>
    <col min="5389" max="5632" width="9.09765625" style="273"/>
    <col min="5633" max="5633" width="5.69921875" style="273" customWidth="1"/>
    <col min="5634" max="5634" width="29" style="273" customWidth="1"/>
    <col min="5635" max="5635" width="12" style="273" customWidth="1"/>
    <col min="5636" max="5636" width="12.8984375" style="273" customWidth="1"/>
    <col min="5637" max="5637" width="11.8984375" style="273" customWidth="1"/>
    <col min="5638" max="5639" width="7.8984375" style="273" customWidth="1"/>
    <col min="5640" max="5640" width="7.69921875" style="273" customWidth="1"/>
    <col min="5641" max="5641" width="7" style="273" customWidth="1"/>
    <col min="5642" max="5642" width="10.59765625" style="273" customWidth="1"/>
    <col min="5643" max="5644" width="13.69921875" style="273" customWidth="1"/>
    <col min="5645" max="5888" width="9.09765625" style="273"/>
    <col min="5889" max="5889" width="5.69921875" style="273" customWidth="1"/>
    <col min="5890" max="5890" width="29" style="273" customWidth="1"/>
    <col min="5891" max="5891" width="12" style="273" customWidth="1"/>
    <col min="5892" max="5892" width="12.8984375" style="273" customWidth="1"/>
    <col min="5893" max="5893" width="11.8984375" style="273" customWidth="1"/>
    <col min="5894" max="5895" width="7.8984375" style="273" customWidth="1"/>
    <col min="5896" max="5896" width="7.69921875" style="273" customWidth="1"/>
    <col min="5897" max="5897" width="7" style="273" customWidth="1"/>
    <col min="5898" max="5898" width="10.59765625" style="273" customWidth="1"/>
    <col min="5899" max="5900" width="13.69921875" style="273" customWidth="1"/>
    <col min="5901" max="6144" width="9.09765625" style="273"/>
    <col min="6145" max="6145" width="5.69921875" style="273" customWidth="1"/>
    <col min="6146" max="6146" width="29" style="273" customWidth="1"/>
    <col min="6147" max="6147" width="12" style="273" customWidth="1"/>
    <col min="6148" max="6148" width="12.8984375" style="273" customWidth="1"/>
    <col min="6149" max="6149" width="11.8984375" style="273" customWidth="1"/>
    <col min="6150" max="6151" width="7.8984375" style="273" customWidth="1"/>
    <col min="6152" max="6152" width="7.69921875" style="273" customWidth="1"/>
    <col min="6153" max="6153" width="7" style="273" customWidth="1"/>
    <col min="6154" max="6154" width="10.59765625" style="273" customWidth="1"/>
    <col min="6155" max="6156" width="13.69921875" style="273" customWidth="1"/>
    <col min="6157" max="6400" width="9.09765625" style="273"/>
    <col min="6401" max="6401" width="5.69921875" style="273" customWidth="1"/>
    <col min="6402" max="6402" width="29" style="273" customWidth="1"/>
    <col min="6403" max="6403" width="12" style="273" customWidth="1"/>
    <col min="6404" max="6404" width="12.8984375" style="273" customWidth="1"/>
    <col min="6405" max="6405" width="11.8984375" style="273" customWidth="1"/>
    <col min="6406" max="6407" width="7.8984375" style="273" customWidth="1"/>
    <col min="6408" max="6408" width="7.69921875" style="273" customWidth="1"/>
    <col min="6409" max="6409" width="7" style="273" customWidth="1"/>
    <col min="6410" max="6410" width="10.59765625" style="273" customWidth="1"/>
    <col min="6411" max="6412" width="13.69921875" style="273" customWidth="1"/>
    <col min="6413" max="6656" width="9.09765625" style="273"/>
    <col min="6657" max="6657" width="5.69921875" style="273" customWidth="1"/>
    <col min="6658" max="6658" width="29" style="273" customWidth="1"/>
    <col min="6659" max="6659" width="12" style="273" customWidth="1"/>
    <col min="6660" max="6660" width="12.8984375" style="273" customWidth="1"/>
    <col min="6661" max="6661" width="11.8984375" style="273" customWidth="1"/>
    <col min="6662" max="6663" width="7.8984375" style="273" customWidth="1"/>
    <col min="6664" max="6664" width="7.69921875" style="273" customWidth="1"/>
    <col min="6665" max="6665" width="7" style="273" customWidth="1"/>
    <col min="6666" max="6666" width="10.59765625" style="273" customWidth="1"/>
    <col min="6667" max="6668" width="13.69921875" style="273" customWidth="1"/>
    <col min="6669" max="6912" width="9.09765625" style="273"/>
    <col min="6913" max="6913" width="5.69921875" style="273" customWidth="1"/>
    <col min="6914" max="6914" width="29" style="273" customWidth="1"/>
    <col min="6915" max="6915" width="12" style="273" customWidth="1"/>
    <col min="6916" max="6916" width="12.8984375" style="273" customWidth="1"/>
    <col min="6917" max="6917" width="11.8984375" style="273" customWidth="1"/>
    <col min="6918" max="6919" width="7.8984375" style="273" customWidth="1"/>
    <col min="6920" max="6920" width="7.69921875" style="273" customWidth="1"/>
    <col min="6921" max="6921" width="7" style="273" customWidth="1"/>
    <col min="6922" max="6922" width="10.59765625" style="273" customWidth="1"/>
    <col min="6923" max="6924" width="13.69921875" style="273" customWidth="1"/>
    <col min="6925" max="7168" width="9.09765625" style="273"/>
    <col min="7169" max="7169" width="5.69921875" style="273" customWidth="1"/>
    <col min="7170" max="7170" width="29" style="273" customWidth="1"/>
    <col min="7171" max="7171" width="12" style="273" customWidth="1"/>
    <col min="7172" max="7172" width="12.8984375" style="273" customWidth="1"/>
    <col min="7173" max="7173" width="11.8984375" style="273" customWidth="1"/>
    <col min="7174" max="7175" width="7.8984375" style="273" customWidth="1"/>
    <col min="7176" max="7176" width="7.69921875" style="273" customWidth="1"/>
    <col min="7177" max="7177" width="7" style="273" customWidth="1"/>
    <col min="7178" max="7178" width="10.59765625" style="273" customWidth="1"/>
    <col min="7179" max="7180" width="13.69921875" style="273" customWidth="1"/>
    <col min="7181" max="7424" width="9.09765625" style="273"/>
    <col min="7425" max="7425" width="5.69921875" style="273" customWidth="1"/>
    <col min="7426" max="7426" width="29" style="273" customWidth="1"/>
    <col min="7427" max="7427" width="12" style="273" customWidth="1"/>
    <col min="7428" max="7428" width="12.8984375" style="273" customWidth="1"/>
    <col min="7429" max="7429" width="11.8984375" style="273" customWidth="1"/>
    <col min="7430" max="7431" width="7.8984375" style="273" customWidth="1"/>
    <col min="7432" max="7432" width="7.69921875" style="273" customWidth="1"/>
    <col min="7433" max="7433" width="7" style="273" customWidth="1"/>
    <col min="7434" max="7434" width="10.59765625" style="273" customWidth="1"/>
    <col min="7435" max="7436" width="13.69921875" style="273" customWidth="1"/>
    <col min="7437" max="7680" width="9.09765625" style="273"/>
    <col min="7681" max="7681" width="5.69921875" style="273" customWidth="1"/>
    <col min="7682" max="7682" width="29" style="273" customWidth="1"/>
    <col min="7683" max="7683" width="12" style="273" customWidth="1"/>
    <col min="7684" max="7684" width="12.8984375" style="273" customWidth="1"/>
    <col min="7685" max="7685" width="11.8984375" style="273" customWidth="1"/>
    <col min="7686" max="7687" width="7.8984375" style="273" customWidth="1"/>
    <col min="7688" max="7688" width="7.69921875" style="273" customWidth="1"/>
    <col min="7689" max="7689" width="7" style="273" customWidth="1"/>
    <col min="7690" max="7690" width="10.59765625" style="273" customWidth="1"/>
    <col min="7691" max="7692" width="13.69921875" style="273" customWidth="1"/>
    <col min="7693" max="7936" width="9.09765625" style="273"/>
    <col min="7937" max="7937" width="5.69921875" style="273" customWidth="1"/>
    <col min="7938" max="7938" width="29" style="273" customWidth="1"/>
    <col min="7939" max="7939" width="12" style="273" customWidth="1"/>
    <col min="7940" max="7940" width="12.8984375" style="273" customWidth="1"/>
    <col min="7941" max="7941" width="11.8984375" style="273" customWidth="1"/>
    <col min="7942" max="7943" width="7.8984375" style="273" customWidth="1"/>
    <col min="7944" max="7944" width="7.69921875" style="273" customWidth="1"/>
    <col min="7945" max="7945" width="7" style="273" customWidth="1"/>
    <col min="7946" max="7946" width="10.59765625" style="273" customWidth="1"/>
    <col min="7947" max="7948" width="13.69921875" style="273" customWidth="1"/>
    <col min="7949" max="8192" width="9.09765625" style="273"/>
    <col min="8193" max="8193" width="5.69921875" style="273" customWidth="1"/>
    <col min="8194" max="8194" width="29" style="273" customWidth="1"/>
    <col min="8195" max="8195" width="12" style="273" customWidth="1"/>
    <col min="8196" max="8196" width="12.8984375" style="273" customWidth="1"/>
    <col min="8197" max="8197" width="11.8984375" style="273" customWidth="1"/>
    <col min="8198" max="8199" width="7.8984375" style="273" customWidth="1"/>
    <col min="8200" max="8200" width="7.69921875" style="273" customWidth="1"/>
    <col min="8201" max="8201" width="7" style="273" customWidth="1"/>
    <col min="8202" max="8202" width="10.59765625" style="273" customWidth="1"/>
    <col min="8203" max="8204" width="13.69921875" style="273" customWidth="1"/>
    <col min="8205" max="8448" width="9.09765625" style="273"/>
    <col min="8449" max="8449" width="5.69921875" style="273" customWidth="1"/>
    <col min="8450" max="8450" width="29" style="273" customWidth="1"/>
    <col min="8451" max="8451" width="12" style="273" customWidth="1"/>
    <col min="8452" max="8452" width="12.8984375" style="273" customWidth="1"/>
    <col min="8453" max="8453" width="11.8984375" style="273" customWidth="1"/>
    <col min="8454" max="8455" width="7.8984375" style="273" customWidth="1"/>
    <col min="8456" max="8456" width="7.69921875" style="273" customWidth="1"/>
    <col min="8457" max="8457" width="7" style="273" customWidth="1"/>
    <col min="8458" max="8458" width="10.59765625" style="273" customWidth="1"/>
    <col min="8459" max="8460" width="13.69921875" style="273" customWidth="1"/>
    <col min="8461" max="8704" width="9.09765625" style="273"/>
    <col min="8705" max="8705" width="5.69921875" style="273" customWidth="1"/>
    <col min="8706" max="8706" width="29" style="273" customWidth="1"/>
    <col min="8707" max="8707" width="12" style="273" customWidth="1"/>
    <col min="8708" max="8708" width="12.8984375" style="273" customWidth="1"/>
    <col min="8709" max="8709" width="11.8984375" style="273" customWidth="1"/>
    <col min="8710" max="8711" width="7.8984375" style="273" customWidth="1"/>
    <col min="8712" max="8712" width="7.69921875" style="273" customWidth="1"/>
    <col min="8713" max="8713" width="7" style="273" customWidth="1"/>
    <col min="8714" max="8714" width="10.59765625" style="273" customWidth="1"/>
    <col min="8715" max="8716" width="13.69921875" style="273" customWidth="1"/>
    <col min="8717" max="8960" width="9.09765625" style="273"/>
    <col min="8961" max="8961" width="5.69921875" style="273" customWidth="1"/>
    <col min="8962" max="8962" width="29" style="273" customWidth="1"/>
    <col min="8963" max="8963" width="12" style="273" customWidth="1"/>
    <col min="8964" max="8964" width="12.8984375" style="273" customWidth="1"/>
    <col min="8965" max="8965" width="11.8984375" style="273" customWidth="1"/>
    <col min="8966" max="8967" width="7.8984375" style="273" customWidth="1"/>
    <col min="8968" max="8968" width="7.69921875" style="273" customWidth="1"/>
    <col min="8969" max="8969" width="7" style="273" customWidth="1"/>
    <col min="8970" max="8970" width="10.59765625" style="273" customWidth="1"/>
    <col min="8971" max="8972" width="13.69921875" style="273" customWidth="1"/>
    <col min="8973" max="9216" width="9.09765625" style="273"/>
    <col min="9217" max="9217" width="5.69921875" style="273" customWidth="1"/>
    <col min="9218" max="9218" width="29" style="273" customWidth="1"/>
    <col min="9219" max="9219" width="12" style="273" customWidth="1"/>
    <col min="9220" max="9220" width="12.8984375" style="273" customWidth="1"/>
    <col min="9221" max="9221" width="11.8984375" style="273" customWidth="1"/>
    <col min="9222" max="9223" width="7.8984375" style="273" customWidth="1"/>
    <col min="9224" max="9224" width="7.69921875" style="273" customWidth="1"/>
    <col min="9225" max="9225" width="7" style="273" customWidth="1"/>
    <col min="9226" max="9226" width="10.59765625" style="273" customWidth="1"/>
    <col min="9227" max="9228" width="13.69921875" style="273" customWidth="1"/>
    <col min="9229" max="9472" width="9.09765625" style="273"/>
    <col min="9473" max="9473" width="5.69921875" style="273" customWidth="1"/>
    <col min="9474" max="9474" width="29" style="273" customWidth="1"/>
    <col min="9475" max="9475" width="12" style="273" customWidth="1"/>
    <col min="9476" max="9476" width="12.8984375" style="273" customWidth="1"/>
    <col min="9477" max="9477" width="11.8984375" style="273" customWidth="1"/>
    <col min="9478" max="9479" width="7.8984375" style="273" customWidth="1"/>
    <col min="9480" max="9480" width="7.69921875" style="273" customWidth="1"/>
    <col min="9481" max="9481" width="7" style="273" customWidth="1"/>
    <col min="9482" max="9482" width="10.59765625" style="273" customWidth="1"/>
    <col min="9483" max="9484" width="13.69921875" style="273" customWidth="1"/>
    <col min="9485" max="9728" width="9.09765625" style="273"/>
    <col min="9729" max="9729" width="5.69921875" style="273" customWidth="1"/>
    <col min="9730" max="9730" width="29" style="273" customWidth="1"/>
    <col min="9731" max="9731" width="12" style="273" customWidth="1"/>
    <col min="9732" max="9732" width="12.8984375" style="273" customWidth="1"/>
    <col min="9733" max="9733" width="11.8984375" style="273" customWidth="1"/>
    <col min="9734" max="9735" width="7.8984375" style="273" customWidth="1"/>
    <col min="9736" max="9736" width="7.69921875" style="273" customWidth="1"/>
    <col min="9737" max="9737" width="7" style="273" customWidth="1"/>
    <col min="9738" max="9738" width="10.59765625" style="273" customWidth="1"/>
    <col min="9739" max="9740" width="13.69921875" style="273" customWidth="1"/>
    <col min="9741" max="9984" width="9.09765625" style="273"/>
    <col min="9985" max="9985" width="5.69921875" style="273" customWidth="1"/>
    <col min="9986" max="9986" width="29" style="273" customWidth="1"/>
    <col min="9987" max="9987" width="12" style="273" customWidth="1"/>
    <col min="9988" max="9988" width="12.8984375" style="273" customWidth="1"/>
    <col min="9989" max="9989" width="11.8984375" style="273" customWidth="1"/>
    <col min="9990" max="9991" width="7.8984375" style="273" customWidth="1"/>
    <col min="9992" max="9992" width="7.69921875" style="273" customWidth="1"/>
    <col min="9993" max="9993" width="7" style="273" customWidth="1"/>
    <col min="9994" max="9994" width="10.59765625" style="273" customWidth="1"/>
    <col min="9995" max="9996" width="13.69921875" style="273" customWidth="1"/>
    <col min="9997" max="10240" width="9.09765625" style="273"/>
    <col min="10241" max="10241" width="5.69921875" style="273" customWidth="1"/>
    <col min="10242" max="10242" width="29" style="273" customWidth="1"/>
    <col min="10243" max="10243" width="12" style="273" customWidth="1"/>
    <col min="10244" max="10244" width="12.8984375" style="273" customWidth="1"/>
    <col min="10245" max="10245" width="11.8984375" style="273" customWidth="1"/>
    <col min="10246" max="10247" width="7.8984375" style="273" customWidth="1"/>
    <col min="10248" max="10248" width="7.69921875" style="273" customWidth="1"/>
    <col min="10249" max="10249" width="7" style="273" customWidth="1"/>
    <col min="10250" max="10250" width="10.59765625" style="273" customWidth="1"/>
    <col min="10251" max="10252" width="13.69921875" style="273" customWidth="1"/>
    <col min="10253" max="10496" width="9.09765625" style="273"/>
    <col min="10497" max="10497" width="5.69921875" style="273" customWidth="1"/>
    <col min="10498" max="10498" width="29" style="273" customWidth="1"/>
    <col min="10499" max="10499" width="12" style="273" customWidth="1"/>
    <col min="10500" max="10500" width="12.8984375" style="273" customWidth="1"/>
    <col min="10501" max="10501" width="11.8984375" style="273" customWidth="1"/>
    <col min="10502" max="10503" width="7.8984375" style="273" customWidth="1"/>
    <col min="10504" max="10504" width="7.69921875" style="273" customWidth="1"/>
    <col min="10505" max="10505" width="7" style="273" customWidth="1"/>
    <col min="10506" max="10506" width="10.59765625" style="273" customWidth="1"/>
    <col min="10507" max="10508" width="13.69921875" style="273" customWidth="1"/>
    <col min="10509" max="10752" width="9.09765625" style="273"/>
    <col min="10753" max="10753" width="5.69921875" style="273" customWidth="1"/>
    <col min="10754" max="10754" width="29" style="273" customWidth="1"/>
    <col min="10755" max="10755" width="12" style="273" customWidth="1"/>
    <col min="10756" max="10756" width="12.8984375" style="273" customWidth="1"/>
    <col min="10757" max="10757" width="11.8984375" style="273" customWidth="1"/>
    <col min="10758" max="10759" width="7.8984375" style="273" customWidth="1"/>
    <col min="10760" max="10760" width="7.69921875" style="273" customWidth="1"/>
    <col min="10761" max="10761" width="7" style="273" customWidth="1"/>
    <col min="10762" max="10762" width="10.59765625" style="273" customWidth="1"/>
    <col min="10763" max="10764" width="13.69921875" style="273" customWidth="1"/>
    <col min="10765" max="11008" width="9.09765625" style="273"/>
    <col min="11009" max="11009" width="5.69921875" style="273" customWidth="1"/>
    <col min="11010" max="11010" width="29" style="273" customWidth="1"/>
    <col min="11011" max="11011" width="12" style="273" customWidth="1"/>
    <col min="11012" max="11012" width="12.8984375" style="273" customWidth="1"/>
    <col min="11013" max="11013" width="11.8984375" style="273" customWidth="1"/>
    <col min="11014" max="11015" width="7.8984375" style="273" customWidth="1"/>
    <col min="11016" max="11016" width="7.69921875" style="273" customWidth="1"/>
    <col min="11017" max="11017" width="7" style="273" customWidth="1"/>
    <col min="11018" max="11018" width="10.59765625" style="273" customWidth="1"/>
    <col min="11019" max="11020" width="13.69921875" style="273" customWidth="1"/>
    <col min="11021" max="11264" width="9.09765625" style="273"/>
    <col min="11265" max="11265" width="5.69921875" style="273" customWidth="1"/>
    <col min="11266" max="11266" width="29" style="273" customWidth="1"/>
    <col min="11267" max="11267" width="12" style="273" customWidth="1"/>
    <col min="11268" max="11268" width="12.8984375" style="273" customWidth="1"/>
    <col min="11269" max="11269" width="11.8984375" style="273" customWidth="1"/>
    <col min="11270" max="11271" width="7.8984375" style="273" customWidth="1"/>
    <col min="11272" max="11272" width="7.69921875" style="273" customWidth="1"/>
    <col min="11273" max="11273" width="7" style="273" customWidth="1"/>
    <col min="11274" max="11274" width="10.59765625" style="273" customWidth="1"/>
    <col min="11275" max="11276" width="13.69921875" style="273" customWidth="1"/>
    <col min="11277" max="11520" width="9.09765625" style="273"/>
    <col min="11521" max="11521" width="5.69921875" style="273" customWidth="1"/>
    <col min="11522" max="11522" width="29" style="273" customWidth="1"/>
    <col min="11523" max="11523" width="12" style="273" customWidth="1"/>
    <col min="11524" max="11524" width="12.8984375" style="273" customWidth="1"/>
    <col min="11525" max="11525" width="11.8984375" style="273" customWidth="1"/>
    <col min="11526" max="11527" width="7.8984375" style="273" customWidth="1"/>
    <col min="11528" max="11528" width="7.69921875" style="273" customWidth="1"/>
    <col min="11529" max="11529" width="7" style="273" customWidth="1"/>
    <col min="11530" max="11530" width="10.59765625" style="273" customWidth="1"/>
    <col min="11531" max="11532" width="13.69921875" style="273" customWidth="1"/>
    <col min="11533" max="11776" width="9.09765625" style="273"/>
    <col min="11777" max="11777" width="5.69921875" style="273" customWidth="1"/>
    <col min="11778" max="11778" width="29" style="273" customWidth="1"/>
    <col min="11779" max="11779" width="12" style="273" customWidth="1"/>
    <col min="11780" max="11780" width="12.8984375" style="273" customWidth="1"/>
    <col min="11781" max="11781" width="11.8984375" style="273" customWidth="1"/>
    <col min="11782" max="11783" width="7.8984375" style="273" customWidth="1"/>
    <col min="11784" max="11784" width="7.69921875" style="273" customWidth="1"/>
    <col min="11785" max="11785" width="7" style="273" customWidth="1"/>
    <col min="11786" max="11786" width="10.59765625" style="273" customWidth="1"/>
    <col min="11787" max="11788" width="13.69921875" style="273" customWidth="1"/>
    <col min="11789" max="12032" width="9.09765625" style="273"/>
    <col min="12033" max="12033" width="5.69921875" style="273" customWidth="1"/>
    <col min="12034" max="12034" width="29" style="273" customWidth="1"/>
    <col min="12035" max="12035" width="12" style="273" customWidth="1"/>
    <col min="12036" max="12036" width="12.8984375" style="273" customWidth="1"/>
    <col min="12037" max="12037" width="11.8984375" style="273" customWidth="1"/>
    <col min="12038" max="12039" width="7.8984375" style="273" customWidth="1"/>
    <col min="12040" max="12040" width="7.69921875" style="273" customWidth="1"/>
    <col min="12041" max="12041" width="7" style="273" customWidth="1"/>
    <col min="12042" max="12042" width="10.59765625" style="273" customWidth="1"/>
    <col min="12043" max="12044" width="13.69921875" style="273" customWidth="1"/>
    <col min="12045" max="12288" width="9.09765625" style="273"/>
    <col min="12289" max="12289" width="5.69921875" style="273" customWidth="1"/>
    <col min="12290" max="12290" width="29" style="273" customWidth="1"/>
    <col min="12291" max="12291" width="12" style="273" customWidth="1"/>
    <col min="12292" max="12292" width="12.8984375" style="273" customWidth="1"/>
    <col min="12293" max="12293" width="11.8984375" style="273" customWidth="1"/>
    <col min="12294" max="12295" width="7.8984375" style="273" customWidth="1"/>
    <col min="12296" max="12296" width="7.69921875" style="273" customWidth="1"/>
    <col min="12297" max="12297" width="7" style="273" customWidth="1"/>
    <col min="12298" max="12298" width="10.59765625" style="273" customWidth="1"/>
    <col min="12299" max="12300" width="13.69921875" style="273" customWidth="1"/>
    <col min="12301" max="12544" width="9.09765625" style="273"/>
    <col min="12545" max="12545" width="5.69921875" style="273" customWidth="1"/>
    <col min="12546" max="12546" width="29" style="273" customWidth="1"/>
    <col min="12547" max="12547" width="12" style="273" customWidth="1"/>
    <col min="12548" max="12548" width="12.8984375" style="273" customWidth="1"/>
    <col min="12549" max="12549" width="11.8984375" style="273" customWidth="1"/>
    <col min="12550" max="12551" width="7.8984375" style="273" customWidth="1"/>
    <col min="12552" max="12552" width="7.69921875" style="273" customWidth="1"/>
    <col min="12553" max="12553" width="7" style="273" customWidth="1"/>
    <col min="12554" max="12554" width="10.59765625" style="273" customWidth="1"/>
    <col min="12555" max="12556" width="13.69921875" style="273" customWidth="1"/>
    <col min="12557" max="12800" width="9.09765625" style="273"/>
    <col min="12801" max="12801" width="5.69921875" style="273" customWidth="1"/>
    <col min="12802" max="12802" width="29" style="273" customWidth="1"/>
    <col min="12803" max="12803" width="12" style="273" customWidth="1"/>
    <col min="12804" max="12804" width="12.8984375" style="273" customWidth="1"/>
    <col min="12805" max="12805" width="11.8984375" style="273" customWidth="1"/>
    <col min="12806" max="12807" width="7.8984375" style="273" customWidth="1"/>
    <col min="12808" max="12808" width="7.69921875" style="273" customWidth="1"/>
    <col min="12809" max="12809" width="7" style="273" customWidth="1"/>
    <col min="12810" max="12810" width="10.59765625" style="273" customWidth="1"/>
    <col min="12811" max="12812" width="13.69921875" style="273" customWidth="1"/>
    <col min="12813" max="13056" width="9.09765625" style="273"/>
    <col min="13057" max="13057" width="5.69921875" style="273" customWidth="1"/>
    <col min="13058" max="13058" width="29" style="273" customWidth="1"/>
    <col min="13059" max="13059" width="12" style="273" customWidth="1"/>
    <col min="13060" max="13060" width="12.8984375" style="273" customWidth="1"/>
    <col min="13061" max="13061" width="11.8984375" style="273" customWidth="1"/>
    <col min="13062" max="13063" width="7.8984375" style="273" customWidth="1"/>
    <col min="13064" max="13064" width="7.69921875" style="273" customWidth="1"/>
    <col min="13065" max="13065" width="7" style="273" customWidth="1"/>
    <col min="13066" max="13066" width="10.59765625" style="273" customWidth="1"/>
    <col min="13067" max="13068" width="13.69921875" style="273" customWidth="1"/>
    <col min="13069" max="13312" width="9.09765625" style="273"/>
    <col min="13313" max="13313" width="5.69921875" style="273" customWidth="1"/>
    <col min="13314" max="13314" width="29" style="273" customWidth="1"/>
    <col min="13315" max="13315" width="12" style="273" customWidth="1"/>
    <col min="13316" max="13316" width="12.8984375" style="273" customWidth="1"/>
    <col min="13317" max="13317" width="11.8984375" style="273" customWidth="1"/>
    <col min="13318" max="13319" width="7.8984375" style="273" customWidth="1"/>
    <col min="13320" max="13320" width="7.69921875" style="273" customWidth="1"/>
    <col min="13321" max="13321" width="7" style="273" customWidth="1"/>
    <col min="13322" max="13322" width="10.59765625" style="273" customWidth="1"/>
    <col min="13323" max="13324" width="13.69921875" style="273" customWidth="1"/>
    <col min="13325" max="13568" width="9.09765625" style="273"/>
    <col min="13569" max="13569" width="5.69921875" style="273" customWidth="1"/>
    <col min="13570" max="13570" width="29" style="273" customWidth="1"/>
    <col min="13571" max="13571" width="12" style="273" customWidth="1"/>
    <col min="13572" max="13572" width="12.8984375" style="273" customWidth="1"/>
    <col min="13573" max="13573" width="11.8984375" style="273" customWidth="1"/>
    <col min="13574" max="13575" width="7.8984375" style="273" customWidth="1"/>
    <col min="13576" max="13576" width="7.69921875" style="273" customWidth="1"/>
    <col min="13577" max="13577" width="7" style="273" customWidth="1"/>
    <col min="13578" max="13578" width="10.59765625" style="273" customWidth="1"/>
    <col min="13579" max="13580" width="13.69921875" style="273" customWidth="1"/>
    <col min="13581" max="13824" width="9.09765625" style="273"/>
    <col min="13825" max="13825" width="5.69921875" style="273" customWidth="1"/>
    <col min="13826" max="13826" width="29" style="273" customWidth="1"/>
    <col min="13827" max="13827" width="12" style="273" customWidth="1"/>
    <col min="13828" max="13828" width="12.8984375" style="273" customWidth="1"/>
    <col min="13829" max="13829" width="11.8984375" style="273" customWidth="1"/>
    <col min="13830" max="13831" width="7.8984375" style="273" customWidth="1"/>
    <col min="13832" max="13832" width="7.69921875" style="273" customWidth="1"/>
    <col min="13833" max="13833" width="7" style="273" customWidth="1"/>
    <col min="13834" max="13834" width="10.59765625" style="273" customWidth="1"/>
    <col min="13835" max="13836" width="13.69921875" style="273" customWidth="1"/>
    <col min="13837" max="14080" width="9.09765625" style="273"/>
    <col min="14081" max="14081" width="5.69921875" style="273" customWidth="1"/>
    <col min="14082" max="14082" width="29" style="273" customWidth="1"/>
    <col min="14083" max="14083" width="12" style="273" customWidth="1"/>
    <col min="14084" max="14084" width="12.8984375" style="273" customWidth="1"/>
    <col min="14085" max="14085" width="11.8984375" style="273" customWidth="1"/>
    <col min="14086" max="14087" width="7.8984375" style="273" customWidth="1"/>
    <col min="14088" max="14088" width="7.69921875" style="273" customWidth="1"/>
    <col min="14089" max="14089" width="7" style="273" customWidth="1"/>
    <col min="14090" max="14090" width="10.59765625" style="273" customWidth="1"/>
    <col min="14091" max="14092" width="13.69921875" style="273" customWidth="1"/>
    <col min="14093" max="14336" width="9.09765625" style="273"/>
    <col min="14337" max="14337" width="5.69921875" style="273" customWidth="1"/>
    <col min="14338" max="14338" width="29" style="273" customWidth="1"/>
    <col min="14339" max="14339" width="12" style="273" customWidth="1"/>
    <col min="14340" max="14340" width="12.8984375" style="273" customWidth="1"/>
    <col min="14341" max="14341" width="11.8984375" style="273" customWidth="1"/>
    <col min="14342" max="14343" width="7.8984375" style="273" customWidth="1"/>
    <col min="14344" max="14344" width="7.69921875" style="273" customWidth="1"/>
    <col min="14345" max="14345" width="7" style="273" customWidth="1"/>
    <col min="14346" max="14346" width="10.59765625" style="273" customWidth="1"/>
    <col min="14347" max="14348" width="13.69921875" style="273" customWidth="1"/>
    <col min="14349" max="14592" width="9.09765625" style="273"/>
    <col min="14593" max="14593" width="5.69921875" style="273" customWidth="1"/>
    <col min="14594" max="14594" width="29" style="273" customWidth="1"/>
    <col min="14595" max="14595" width="12" style="273" customWidth="1"/>
    <col min="14596" max="14596" width="12.8984375" style="273" customWidth="1"/>
    <col min="14597" max="14597" width="11.8984375" style="273" customWidth="1"/>
    <col min="14598" max="14599" width="7.8984375" style="273" customWidth="1"/>
    <col min="14600" max="14600" width="7.69921875" style="273" customWidth="1"/>
    <col min="14601" max="14601" width="7" style="273" customWidth="1"/>
    <col min="14602" max="14602" width="10.59765625" style="273" customWidth="1"/>
    <col min="14603" max="14604" width="13.69921875" style="273" customWidth="1"/>
    <col min="14605" max="14848" width="9.09765625" style="273"/>
    <col min="14849" max="14849" width="5.69921875" style="273" customWidth="1"/>
    <col min="14850" max="14850" width="29" style="273" customWidth="1"/>
    <col min="14851" max="14851" width="12" style="273" customWidth="1"/>
    <col min="14852" max="14852" width="12.8984375" style="273" customWidth="1"/>
    <col min="14853" max="14853" width="11.8984375" style="273" customWidth="1"/>
    <col min="14854" max="14855" width="7.8984375" style="273" customWidth="1"/>
    <col min="14856" max="14856" width="7.69921875" style="273" customWidth="1"/>
    <col min="14857" max="14857" width="7" style="273" customWidth="1"/>
    <col min="14858" max="14858" width="10.59765625" style="273" customWidth="1"/>
    <col min="14859" max="14860" width="13.69921875" style="273" customWidth="1"/>
    <col min="14861" max="15104" width="9.09765625" style="273"/>
    <col min="15105" max="15105" width="5.69921875" style="273" customWidth="1"/>
    <col min="15106" max="15106" width="29" style="273" customWidth="1"/>
    <col min="15107" max="15107" width="12" style="273" customWidth="1"/>
    <col min="15108" max="15108" width="12.8984375" style="273" customWidth="1"/>
    <col min="15109" max="15109" width="11.8984375" style="273" customWidth="1"/>
    <col min="15110" max="15111" width="7.8984375" style="273" customWidth="1"/>
    <col min="15112" max="15112" width="7.69921875" style="273" customWidth="1"/>
    <col min="15113" max="15113" width="7" style="273" customWidth="1"/>
    <col min="15114" max="15114" width="10.59765625" style="273" customWidth="1"/>
    <col min="15115" max="15116" width="13.69921875" style="273" customWidth="1"/>
    <col min="15117" max="15360" width="9.09765625" style="273"/>
    <col min="15361" max="15361" width="5.69921875" style="273" customWidth="1"/>
    <col min="15362" max="15362" width="29" style="273" customWidth="1"/>
    <col min="15363" max="15363" width="12" style="273" customWidth="1"/>
    <col min="15364" max="15364" width="12.8984375" style="273" customWidth="1"/>
    <col min="15365" max="15365" width="11.8984375" style="273" customWidth="1"/>
    <col min="15366" max="15367" width="7.8984375" style="273" customWidth="1"/>
    <col min="15368" max="15368" width="7.69921875" style="273" customWidth="1"/>
    <col min="15369" max="15369" width="7" style="273" customWidth="1"/>
    <col min="15370" max="15370" width="10.59765625" style="273" customWidth="1"/>
    <col min="15371" max="15372" width="13.69921875" style="273" customWidth="1"/>
    <col min="15373" max="15616" width="9.09765625" style="273"/>
    <col min="15617" max="15617" width="5.69921875" style="273" customWidth="1"/>
    <col min="15618" max="15618" width="29" style="273" customWidth="1"/>
    <col min="15619" max="15619" width="12" style="273" customWidth="1"/>
    <col min="15620" max="15620" width="12.8984375" style="273" customWidth="1"/>
    <col min="15621" max="15621" width="11.8984375" style="273" customWidth="1"/>
    <col min="15622" max="15623" width="7.8984375" style="273" customWidth="1"/>
    <col min="15624" max="15624" width="7.69921875" style="273" customWidth="1"/>
    <col min="15625" max="15625" width="7" style="273" customWidth="1"/>
    <col min="15626" max="15626" width="10.59765625" style="273" customWidth="1"/>
    <col min="15627" max="15628" width="13.69921875" style="273" customWidth="1"/>
    <col min="15629" max="15872" width="9.09765625" style="273"/>
    <col min="15873" max="15873" width="5.69921875" style="273" customWidth="1"/>
    <col min="15874" max="15874" width="29" style="273" customWidth="1"/>
    <col min="15875" max="15875" width="12" style="273" customWidth="1"/>
    <col min="15876" max="15876" width="12.8984375" style="273" customWidth="1"/>
    <col min="15877" max="15877" width="11.8984375" style="273" customWidth="1"/>
    <col min="15878" max="15879" width="7.8984375" style="273" customWidth="1"/>
    <col min="15880" max="15880" width="7.69921875" style="273" customWidth="1"/>
    <col min="15881" max="15881" width="7" style="273" customWidth="1"/>
    <col min="15882" max="15882" width="10.59765625" style="273" customWidth="1"/>
    <col min="15883" max="15884" width="13.69921875" style="273" customWidth="1"/>
    <col min="15885" max="16128" width="9.09765625" style="273"/>
    <col min="16129" max="16129" width="5.69921875" style="273" customWidth="1"/>
    <col min="16130" max="16130" width="29" style="273" customWidth="1"/>
    <col min="16131" max="16131" width="12" style="273" customWidth="1"/>
    <col min="16132" max="16132" width="12.8984375" style="273" customWidth="1"/>
    <col min="16133" max="16133" width="11.8984375" style="273" customWidth="1"/>
    <col min="16134" max="16135" width="7.8984375" style="273" customWidth="1"/>
    <col min="16136" max="16136" width="7.69921875" style="273" customWidth="1"/>
    <col min="16137" max="16137" width="7" style="273" customWidth="1"/>
    <col min="16138" max="16138" width="10.59765625" style="273" customWidth="1"/>
    <col min="16139" max="16140" width="13.69921875" style="273" customWidth="1"/>
    <col min="16141" max="16384" width="9.09765625" style="273"/>
  </cols>
  <sheetData>
    <row r="1" spans="1:14" ht="15.8" x14ac:dyDescent="0.2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7.2" x14ac:dyDescent="0.3">
      <c r="A2" s="753" t="s">
        <v>443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272"/>
      <c r="N2" s="272"/>
    </row>
    <row r="3" spans="1:14" ht="17.2" x14ac:dyDescent="0.3">
      <c r="A3" s="753" t="s">
        <v>863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272"/>
      <c r="N3" s="272"/>
    </row>
    <row r="4" spans="1:14" ht="15.8" x14ac:dyDescent="0.2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x14ac:dyDescent="0.3">
      <c r="A5" s="274" t="s">
        <v>444</v>
      </c>
      <c r="B5" s="275" t="s">
        <v>445</v>
      </c>
      <c r="C5" s="275" t="s">
        <v>446</v>
      </c>
      <c r="D5" s="275" t="s">
        <v>864</v>
      </c>
      <c r="E5" s="754" t="s">
        <v>865</v>
      </c>
      <c r="F5" s="274"/>
      <c r="G5" s="274"/>
      <c r="H5" s="274"/>
      <c r="I5" s="274"/>
      <c r="J5" s="755" t="s">
        <v>867</v>
      </c>
      <c r="K5" s="758" t="s">
        <v>447</v>
      </c>
      <c r="L5" s="754" t="s">
        <v>448</v>
      </c>
      <c r="M5" s="272"/>
      <c r="N5" s="272"/>
    </row>
    <row r="6" spans="1:14" x14ac:dyDescent="0.3">
      <c r="A6" s="276"/>
      <c r="B6" s="277"/>
      <c r="C6" s="278" t="s">
        <v>449</v>
      </c>
      <c r="D6" s="278" t="s">
        <v>450</v>
      </c>
      <c r="E6" s="754"/>
      <c r="F6" s="278" t="s">
        <v>452</v>
      </c>
      <c r="G6" s="278" t="s">
        <v>453</v>
      </c>
      <c r="H6" s="279" t="s">
        <v>478</v>
      </c>
      <c r="I6" s="279" t="s">
        <v>866</v>
      </c>
      <c r="J6" s="756"/>
      <c r="K6" s="758"/>
      <c r="L6" s="754"/>
      <c r="M6" s="272"/>
      <c r="N6" s="272"/>
    </row>
    <row r="7" spans="1:14" ht="31.05" x14ac:dyDescent="0.3">
      <c r="A7" s="280"/>
      <c r="B7" s="277"/>
      <c r="C7" s="278" t="s">
        <v>454</v>
      </c>
      <c r="D7" s="698" t="s">
        <v>455</v>
      </c>
      <c r="E7" s="754"/>
      <c r="F7" s="281"/>
      <c r="G7" s="281"/>
      <c r="H7" s="282"/>
      <c r="I7" s="282"/>
      <c r="J7" s="757"/>
      <c r="K7" s="758"/>
      <c r="L7" s="754"/>
      <c r="M7" s="272"/>
      <c r="N7" s="272"/>
    </row>
    <row r="8" spans="1:14" ht="15.8" x14ac:dyDescent="0.25">
      <c r="A8" s="691" t="s">
        <v>456</v>
      </c>
      <c r="B8" s="700" t="s">
        <v>457</v>
      </c>
      <c r="C8" s="700" t="s">
        <v>458</v>
      </c>
      <c r="D8" s="700" t="s">
        <v>459</v>
      </c>
      <c r="E8" s="284" t="s">
        <v>460</v>
      </c>
      <c r="F8" s="284" t="s">
        <v>461</v>
      </c>
      <c r="G8" s="284" t="s">
        <v>462</v>
      </c>
      <c r="H8" s="284" t="s">
        <v>463</v>
      </c>
      <c r="I8" s="284" t="s">
        <v>464</v>
      </c>
      <c r="J8" s="284" t="s">
        <v>465</v>
      </c>
      <c r="K8" s="285" t="s">
        <v>466</v>
      </c>
      <c r="L8" s="286" t="s">
        <v>467</v>
      </c>
      <c r="M8" s="272"/>
      <c r="N8" s="272"/>
    </row>
    <row r="9" spans="1:14" x14ac:dyDescent="0.3">
      <c r="A9" s="692" t="s">
        <v>456</v>
      </c>
      <c r="B9" s="701" t="s">
        <v>468</v>
      </c>
      <c r="C9" s="702"/>
      <c r="D9" s="703"/>
      <c r="E9" s="287"/>
      <c r="F9" s="287"/>
      <c r="G9" s="287"/>
      <c r="H9" s="287"/>
      <c r="I9" s="287"/>
      <c r="J9" s="287"/>
      <c r="K9" s="287"/>
      <c r="L9" s="288"/>
      <c r="M9" s="272"/>
      <c r="N9" s="272"/>
    </row>
    <row r="10" spans="1:14" x14ac:dyDescent="0.3">
      <c r="A10" s="693"/>
      <c r="B10" s="701" t="s">
        <v>469</v>
      </c>
      <c r="C10" s="702"/>
      <c r="D10" s="703"/>
      <c r="E10" s="289"/>
      <c r="F10" s="289"/>
      <c r="G10" s="289"/>
      <c r="H10" s="289"/>
      <c r="I10" s="289"/>
      <c r="J10" s="289"/>
      <c r="K10" s="290"/>
      <c r="L10" s="288"/>
      <c r="M10" s="272"/>
      <c r="N10" s="272"/>
    </row>
    <row r="11" spans="1:14" ht="15.8" x14ac:dyDescent="0.25">
      <c r="A11" s="694"/>
      <c r="B11" s="703"/>
      <c r="C11" s="702"/>
      <c r="D11" s="703"/>
      <c r="E11" s="695"/>
      <c r="F11" s="292"/>
      <c r="G11" s="292"/>
      <c r="H11" s="292"/>
      <c r="I11" s="292"/>
      <c r="J11" s="292"/>
      <c r="K11" s="293"/>
      <c r="L11" s="288"/>
      <c r="M11" s="272"/>
      <c r="N11" s="272"/>
    </row>
    <row r="12" spans="1:14" x14ac:dyDescent="0.3">
      <c r="A12" s="692" t="s">
        <v>457</v>
      </c>
      <c r="B12" s="701" t="s">
        <v>470</v>
      </c>
      <c r="C12" s="702"/>
      <c r="D12" s="703"/>
      <c r="E12" s="294"/>
      <c r="F12" s="294"/>
      <c r="G12" s="294"/>
      <c r="H12" s="294"/>
      <c r="I12" s="294"/>
      <c r="J12" s="294"/>
      <c r="K12" s="295"/>
      <c r="L12" s="288"/>
      <c r="M12" s="272"/>
      <c r="N12" s="272"/>
    </row>
    <row r="13" spans="1:14" x14ac:dyDescent="0.3">
      <c r="A13" s="693"/>
      <c r="B13" s="701" t="s">
        <v>471</v>
      </c>
      <c r="C13" s="702"/>
      <c r="D13" s="704">
        <f>D19+D25+D27+D29</f>
        <v>0</v>
      </c>
      <c r="E13" s="696">
        <f t="shared" ref="E13:J13" si="0">E19+E25+E27+E29</f>
        <v>0</v>
      </c>
      <c r="F13" s="296">
        <f t="shared" si="0"/>
        <v>0</v>
      </c>
      <c r="G13" s="296">
        <f t="shared" si="0"/>
        <v>0</v>
      </c>
      <c r="H13" s="296">
        <f t="shared" si="0"/>
        <v>0</v>
      </c>
      <c r="I13" s="296"/>
      <c r="J13" s="296">
        <f t="shared" si="0"/>
        <v>0</v>
      </c>
      <c r="K13" s="296">
        <f>K19+K25+K27+K29</f>
        <v>0</v>
      </c>
      <c r="L13" s="296">
        <f>L19+L25+L27+L29</f>
        <v>0</v>
      </c>
      <c r="M13" s="272"/>
      <c r="N13" s="272"/>
    </row>
    <row r="14" spans="1:14" ht="15.8" x14ac:dyDescent="0.25">
      <c r="A14" s="694"/>
      <c r="B14" s="705"/>
      <c r="C14" s="706"/>
      <c r="D14" s="707"/>
      <c r="E14" s="697"/>
      <c r="F14" s="298"/>
      <c r="G14" s="298"/>
      <c r="H14" s="298"/>
      <c r="I14" s="298"/>
      <c r="J14" s="296"/>
      <c r="K14" s="299">
        <f>F14+G14+H14+I14+J14</f>
        <v>0</v>
      </c>
      <c r="L14" s="300">
        <f>D14+E14+K14</f>
        <v>0</v>
      </c>
      <c r="M14" s="272"/>
      <c r="N14" s="272"/>
    </row>
    <row r="15" spans="1:14" ht="15.8" x14ac:dyDescent="0.25">
      <c r="A15" s="291"/>
      <c r="B15" s="297"/>
      <c r="C15" s="690"/>
      <c r="D15" s="699"/>
      <c r="E15" s="298"/>
      <c r="F15" s="298"/>
      <c r="G15" s="298"/>
      <c r="H15" s="298"/>
      <c r="I15" s="298"/>
      <c r="J15" s="296"/>
      <c r="K15" s="299"/>
      <c r="L15" s="300"/>
      <c r="M15" s="272"/>
      <c r="N15" s="272"/>
    </row>
    <row r="16" spans="1:14" ht="15.8" x14ac:dyDescent="0.25">
      <c r="A16" s="291"/>
      <c r="B16" s="301"/>
      <c r="C16" s="302"/>
      <c r="D16" s="298"/>
      <c r="E16" s="298"/>
      <c r="F16" s="298"/>
      <c r="G16" s="298"/>
      <c r="H16" s="298"/>
      <c r="I16" s="298"/>
      <c r="J16" s="296"/>
      <c r="K16" s="299"/>
      <c r="L16" s="300"/>
      <c r="M16" s="272"/>
      <c r="N16" s="272"/>
    </row>
    <row r="17" spans="1:14" x14ac:dyDescent="0.3">
      <c r="A17" s="291"/>
      <c r="B17" s="301"/>
      <c r="C17" s="302"/>
      <c r="D17" s="298"/>
      <c r="E17" s="298"/>
      <c r="F17" s="298"/>
      <c r="G17" s="298"/>
      <c r="H17" s="298"/>
      <c r="I17" s="298"/>
      <c r="J17" s="296"/>
      <c r="K17" s="299"/>
      <c r="L17" s="300"/>
      <c r="M17" s="272"/>
      <c r="N17" s="272"/>
    </row>
    <row r="18" spans="1:14" x14ac:dyDescent="0.3">
      <c r="A18" s="291"/>
      <c r="B18" s="301"/>
      <c r="C18" s="302"/>
      <c r="D18" s="298"/>
      <c r="E18" s="298"/>
      <c r="F18" s="298"/>
      <c r="G18" s="298"/>
      <c r="H18" s="298"/>
      <c r="I18" s="298"/>
      <c r="J18" s="303"/>
      <c r="K18" s="299"/>
      <c r="L18" s="300"/>
      <c r="M18" s="272"/>
      <c r="N18" s="272"/>
    </row>
    <row r="19" spans="1:14" x14ac:dyDescent="0.3">
      <c r="A19" s="283" t="s">
        <v>463</v>
      </c>
      <c r="B19" s="304" t="s">
        <v>472</v>
      </c>
      <c r="C19" s="286"/>
      <c r="D19" s="305">
        <f>SUM(D14:D17)</f>
        <v>0</v>
      </c>
      <c r="E19" s="305">
        <f>SUM(E14:E17)</f>
        <v>0</v>
      </c>
      <c r="F19" s="305">
        <f t="shared" ref="F19:L19" si="1">SUM(F14:F18)</f>
        <v>0</v>
      </c>
      <c r="G19" s="305">
        <f t="shared" si="1"/>
        <v>0</v>
      </c>
      <c r="H19" s="305">
        <f t="shared" si="1"/>
        <v>0</v>
      </c>
      <c r="I19" s="305">
        <f t="shared" si="1"/>
        <v>0</v>
      </c>
      <c r="J19" s="305">
        <f t="shared" si="1"/>
        <v>0</v>
      </c>
      <c r="K19" s="305">
        <f t="shared" si="1"/>
        <v>0</v>
      </c>
      <c r="L19" s="305">
        <f t="shared" si="1"/>
        <v>0</v>
      </c>
      <c r="M19" s="306"/>
      <c r="N19" s="306"/>
    </row>
    <row r="20" spans="1:14" x14ac:dyDescent="0.3">
      <c r="A20" s="291"/>
      <c r="B20" s="301"/>
      <c r="C20" s="302"/>
      <c r="D20" s="298"/>
      <c r="E20" s="298"/>
      <c r="F20" s="298"/>
      <c r="G20" s="298"/>
      <c r="H20" s="298"/>
      <c r="I20" s="298"/>
      <c r="J20" s="296"/>
      <c r="K20" s="299">
        <f>F20+G20+H20+I20+J20</f>
        <v>0</v>
      </c>
      <c r="L20" s="300">
        <f>D20+E20+K20</f>
        <v>0</v>
      </c>
      <c r="M20" s="306"/>
      <c r="N20" s="306"/>
    </row>
    <row r="21" spans="1:14" x14ac:dyDescent="0.3">
      <c r="A21" s="291"/>
      <c r="B21" s="301"/>
      <c r="C21" s="302"/>
      <c r="D21" s="298"/>
      <c r="E21" s="298"/>
      <c r="F21" s="298"/>
      <c r="G21" s="298"/>
      <c r="H21" s="298"/>
      <c r="I21" s="298"/>
      <c r="J21" s="296"/>
      <c r="K21" s="299"/>
      <c r="L21" s="300"/>
      <c r="M21" s="306"/>
      <c r="N21" s="306"/>
    </row>
    <row r="22" spans="1:14" x14ac:dyDescent="0.3">
      <c r="A22" s="291"/>
      <c r="B22" s="301"/>
      <c r="C22" s="302"/>
      <c r="D22" s="298"/>
      <c r="E22" s="298"/>
      <c r="F22" s="298"/>
      <c r="G22" s="298"/>
      <c r="H22" s="298"/>
      <c r="I22" s="298"/>
      <c r="J22" s="296"/>
      <c r="K22" s="299"/>
      <c r="L22" s="300"/>
      <c r="M22" s="306"/>
      <c r="N22" s="306"/>
    </row>
    <row r="23" spans="1:14" x14ac:dyDescent="0.3">
      <c r="A23" s="291"/>
      <c r="B23" s="301"/>
      <c r="C23" s="307"/>
      <c r="D23" s="298"/>
      <c r="E23" s="298"/>
      <c r="F23" s="298"/>
      <c r="G23" s="298"/>
      <c r="H23" s="298"/>
      <c r="I23" s="298"/>
      <c r="J23" s="296"/>
      <c r="K23" s="299"/>
      <c r="L23" s="300"/>
      <c r="M23" s="306"/>
      <c r="N23" s="306"/>
    </row>
    <row r="24" spans="1:14" x14ac:dyDescent="0.3">
      <c r="A24" s="291"/>
      <c r="B24" s="301"/>
      <c r="C24" s="307"/>
      <c r="D24" s="298"/>
      <c r="E24" s="298"/>
      <c r="F24" s="298"/>
      <c r="G24" s="298"/>
      <c r="H24" s="298"/>
      <c r="I24" s="298"/>
      <c r="J24" s="303"/>
      <c r="K24" s="299"/>
      <c r="L24" s="300"/>
      <c r="M24" s="306"/>
      <c r="N24" s="306"/>
    </row>
    <row r="25" spans="1:14" x14ac:dyDescent="0.3">
      <c r="A25" s="283">
        <v>14</v>
      </c>
      <c r="B25" s="304" t="s">
        <v>473</v>
      </c>
      <c r="C25" s="286"/>
      <c r="D25" s="305">
        <f>SUM(D20:D24)</f>
        <v>0</v>
      </c>
      <c r="E25" s="305">
        <f>SUM(E20:E24)</f>
        <v>0</v>
      </c>
      <c r="F25" s="305">
        <f t="shared" ref="F25:L25" si="2">SUM(F20:F24)</f>
        <v>0</v>
      </c>
      <c r="G25" s="305">
        <f t="shared" si="2"/>
        <v>0</v>
      </c>
      <c r="H25" s="305">
        <f t="shared" si="2"/>
        <v>0</v>
      </c>
      <c r="I25" s="305">
        <f t="shared" si="2"/>
        <v>0</v>
      </c>
      <c r="J25" s="305">
        <f t="shared" si="2"/>
        <v>0</v>
      </c>
      <c r="K25" s="305">
        <f t="shared" si="2"/>
        <v>0</v>
      </c>
      <c r="L25" s="305">
        <f t="shared" si="2"/>
        <v>0</v>
      </c>
      <c r="M25" s="306"/>
      <c r="N25" s="306"/>
    </row>
    <row r="26" spans="1:14" x14ac:dyDescent="0.3">
      <c r="A26" s="291"/>
      <c r="B26" s="301"/>
      <c r="C26" s="307"/>
      <c r="D26" s="298"/>
      <c r="E26" s="298"/>
      <c r="F26" s="298"/>
      <c r="G26" s="298"/>
      <c r="H26" s="298"/>
      <c r="I26" s="298"/>
      <c r="J26" s="296"/>
      <c r="K26" s="299">
        <f>F26+G26+H26+I26+J26</f>
        <v>0</v>
      </c>
      <c r="L26" s="300">
        <f>D26+E26+K26</f>
        <v>0</v>
      </c>
      <c r="M26" s="306"/>
      <c r="N26" s="306"/>
    </row>
    <row r="27" spans="1:14" ht="31.05" x14ac:dyDescent="0.3">
      <c r="A27" s="283">
        <v>16</v>
      </c>
      <c r="B27" s="304" t="s">
        <v>474</v>
      </c>
      <c r="C27" s="286"/>
      <c r="D27" s="305">
        <f t="shared" ref="D27:L27" si="3">SUM(D26)</f>
        <v>0</v>
      </c>
      <c r="E27" s="305">
        <f t="shared" si="3"/>
        <v>0</v>
      </c>
      <c r="F27" s="305">
        <f t="shared" si="3"/>
        <v>0</v>
      </c>
      <c r="G27" s="305">
        <f t="shared" si="3"/>
        <v>0</v>
      </c>
      <c r="H27" s="305">
        <f t="shared" si="3"/>
        <v>0</v>
      </c>
      <c r="I27" s="305"/>
      <c r="J27" s="305">
        <f t="shared" si="3"/>
        <v>0</v>
      </c>
      <c r="K27" s="305">
        <f t="shared" si="3"/>
        <v>0</v>
      </c>
      <c r="L27" s="305">
        <f t="shared" si="3"/>
        <v>0</v>
      </c>
      <c r="M27" s="306"/>
      <c r="N27" s="306"/>
    </row>
    <row r="28" spans="1:14" x14ac:dyDescent="0.3">
      <c r="A28" s="291"/>
      <c r="B28" s="301"/>
      <c r="C28" s="686"/>
      <c r="D28" s="298"/>
      <c r="E28" s="298"/>
      <c r="F28" s="298"/>
      <c r="G28" s="298"/>
      <c r="H28" s="298"/>
      <c r="I28" s="298"/>
      <c r="J28" s="296"/>
      <c r="K28" s="299">
        <f>F28+G28+H28+I28+J28</f>
        <v>0</v>
      </c>
      <c r="L28" s="300">
        <f>D28+E28+K28</f>
        <v>0</v>
      </c>
      <c r="M28" s="306"/>
      <c r="N28" s="306"/>
    </row>
    <row r="29" spans="1:14" ht="31.05" x14ac:dyDescent="0.3">
      <c r="A29" s="283">
        <v>18</v>
      </c>
      <c r="B29" s="304" t="s">
        <v>475</v>
      </c>
      <c r="C29" s="687"/>
      <c r="D29" s="305">
        <f t="shared" ref="D29:L29" si="4">SUM(D28)</f>
        <v>0</v>
      </c>
      <c r="E29" s="305">
        <f t="shared" si="4"/>
        <v>0</v>
      </c>
      <c r="F29" s="305">
        <f t="shared" si="4"/>
        <v>0</v>
      </c>
      <c r="G29" s="305">
        <f t="shared" si="4"/>
        <v>0</v>
      </c>
      <c r="H29" s="305">
        <f t="shared" si="4"/>
        <v>0</v>
      </c>
      <c r="I29" s="305"/>
      <c r="J29" s="305">
        <f t="shared" si="4"/>
        <v>0</v>
      </c>
      <c r="K29" s="305">
        <f t="shared" si="4"/>
        <v>0</v>
      </c>
      <c r="L29" s="305">
        <f t="shared" si="4"/>
        <v>0</v>
      </c>
      <c r="M29" s="306"/>
      <c r="N29" s="306"/>
    </row>
    <row r="30" spans="1:14" x14ac:dyDescent="0.3">
      <c r="A30" s="283">
        <v>19</v>
      </c>
      <c r="B30" s="308" t="s">
        <v>476</v>
      </c>
      <c r="C30" s="688"/>
      <c r="D30" s="296">
        <f t="shared" ref="D30:L30" si="5">SUM(D31:D32)</f>
        <v>4064000</v>
      </c>
      <c r="E30" s="296">
        <f t="shared" si="5"/>
        <v>4064000</v>
      </c>
      <c r="F30" s="305">
        <f t="shared" si="5"/>
        <v>3228076</v>
      </c>
      <c r="G30" s="305">
        <f t="shared" si="5"/>
        <v>0</v>
      </c>
      <c r="H30" s="305">
        <f t="shared" si="5"/>
        <v>0</v>
      </c>
      <c r="I30" s="305">
        <f t="shared" si="5"/>
        <v>0</v>
      </c>
      <c r="J30" s="305">
        <f t="shared" si="5"/>
        <v>0</v>
      </c>
      <c r="K30" s="305">
        <f t="shared" si="5"/>
        <v>3228076</v>
      </c>
      <c r="L30" s="305">
        <f t="shared" si="5"/>
        <v>11356076</v>
      </c>
      <c r="M30" s="272"/>
      <c r="N30" s="272"/>
    </row>
    <row r="31" spans="1:14" ht="31.05" x14ac:dyDescent="0.3">
      <c r="A31" s="291"/>
      <c r="B31" s="309" t="s">
        <v>908</v>
      </c>
      <c r="C31" s="689">
        <v>2017</v>
      </c>
      <c r="D31" s="310">
        <v>4064000</v>
      </c>
      <c r="E31" s="310">
        <v>4064000</v>
      </c>
      <c r="F31" s="311">
        <v>3228076</v>
      </c>
      <c r="G31" s="311"/>
      <c r="H31" s="311"/>
      <c r="I31" s="311"/>
      <c r="J31" s="303"/>
      <c r="K31" s="299">
        <f>F31+G31+H31+I31+J31</f>
        <v>3228076</v>
      </c>
      <c r="L31" s="300">
        <f>D31+E31+K31</f>
        <v>11356076</v>
      </c>
      <c r="M31" s="272"/>
      <c r="N31" s="272"/>
    </row>
    <row r="32" spans="1:14" x14ac:dyDescent="0.3">
      <c r="A32" s="291"/>
      <c r="B32" s="309"/>
      <c r="C32" s="689"/>
      <c r="D32" s="310"/>
      <c r="E32" s="310"/>
      <c r="F32" s="311"/>
      <c r="G32" s="311"/>
      <c r="H32" s="311"/>
      <c r="I32" s="311"/>
      <c r="J32" s="303"/>
      <c r="K32" s="299"/>
      <c r="L32" s="300"/>
      <c r="M32" s="272"/>
      <c r="N32" s="272"/>
    </row>
    <row r="33" spans="1:14" x14ac:dyDescent="0.3">
      <c r="A33" s="283"/>
      <c r="B33" s="308" t="s">
        <v>477</v>
      </c>
      <c r="C33" s="688"/>
      <c r="D33" s="305">
        <f t="shared" ref="D33:L33" si="6">D30+D13</f>
        <v>4064000</v>
      </c>
      <c r="E33" s="305">
        <f t="shared" si="6"/>
        <v>4064000</v>
      </c>
      <c r="F33" s="305">
        <f t="shared" si="6"/>
        <v>3228076</v>
      </c>
      <c r="G33" s="305">
        <f t="shared" si="6"/>
        <v>0</v>
      </c>
      <c r="H33" s="305">
        <f t="shared" si="6"/>
        <v>0</v>
      </c>
      <c r="I33" s="305">
        <f t="shared" si="6"/>
        <v>0</v>
      </c>
      <c r="J33" s="305">
        <f t="shared" si="6"/>
        <v>0</v>
      </c>
      <c r="K33" s="305">
        <f t="shared" si="6"/>
        <v>3228076</v>
      </c>
      <c r="L33" s="305">
        <f t="shared" si="6"/>
        <v>11356076</v>
      </c>
      <c r="M33" s="272"/>
      <c r="N33" s="272"/>
    </row>
  </sheetData>
  <mergeCells count="6">
    <mergeCell ref="A2:L2"/>
    <mergeCell ref="A3:L3"/>
    <mergeCell ref="E5:E7"/>
    <mergeCell ref="J5:J7"/>
    <mergeCell ref="K5:K7"/>
    <mergeCell ref="L5:L7"/>
  </mergeCells>
  <printOptions horizontalCentered="1"/>
  <pageMargins left="0.31496062992125984" right="0.31496062992125984" top="0.63" bottom="0" header="0.11811023622047245" footer="0.31496062992125984"/>
  <pageSetup paperSize="9" scale="91" orientation="landscape" r:id="rId1"/>
  <headerFooter>
    <oddHeader>&amp;L&amp;"Times New Roman,Normál"&amp;12Balatonszőlős Község 
Önkormányzata &amp;C&amp;"Times New Roman,Félkövér"&amp;12 11. mellékelt
az önkormányzat 2017. évi költségvetési gazdálkodási beszámolójáról szóló 6/2018. (V. 18.)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>
      <selection activeCell="C10" sqref="C10"/>
    </sheetView>
  </sheetViews>
  <sheetFormatPr defaultRowHeight="15.55" x14ac:dyDescent="0.3"/>
  <cols>
    <col min="1" max="1" width="9.09765625" style="313"/>
    <col min="2" max="2" width="38.8984375" style="313" customWidth="1"/>
    <col min="3" max="4" width="9.09765625" style="313"/>
    <col min="5" max="5" width="7.69921875" style="313" customWidth="1"/>
    <col min="6" max="6" width="7.296875" style="313" customWidth="1"/>
    <col min="7" max="7" width="7" style="313" customWidth="1"/>
    <col min="8" max="8" width="8.09765625" style="313" customWidth="1"/>
    <col min="9" max="257" width="9.09765625" style="313"/>
    <col min="258" max="258" width="38.8984375" style="313" customWidth="1"/>
    <col min="259" max="260" width="9.09765625" style="313"/>
    <col min="261" max="261" width="6.69921875" style="313" customWidth="1"/>
    <col min="262" max="262" width="7.09765625" style="313" customWidth="1"/>
    <col min="263" max="513" width="9.09765625" style="313"/>
    <col min="514" max="514" width="38.8984375" style="313" customWidth="1"/>
    <col min="515" max="516" width="9.09765625" style="313"/>
    <col min="517" max="517" width="6.69921875" style="313" customWidth="1"/>
    <col min="518" max="518" width="7.09765625" style="313" customWidth="1"/>
    <col min="519" max="769" width="9.09765625" style="313"/>
    <col min="770" max="770" width="38.8984375" style="313" customWidth="1"/>
    <col min="771" max="772" width="9.09765625" style="313"/>
    <col min="773" max="773" width="6.69921875" style="313" customWidth="1"/>
    <col min="774" max="774" width="7.09765625" style="313" customWidth="1"/>
    <col min="775" max="1025" width="9.09765625" style="313"/>
    <col min="1026" max="1026" width="38.8984375" style="313" customWidth="1"/>
    <col min="1027" max="1028" width="9.09765625" style="313"/>
    <col min="1029" max="1029" width="6.69921875" style="313" customWidth="1"/>
    <col min="1030" max="1030" width="7.09765625" style="313" customWidth="1"/>
    <col min="1031" max="1281" width="9.09765625" style="313"/>
    <col min="1282" max="1282" width="38.8984375" style="313" customWidth="1"/>
    <col min="1283" max="1284" width="9.09765625" style="313"/>
    <col min="1285" max="1285" width="6.69921875" style="313" customWidth="1"/>
    <col min="1286" max="1286" width="7.09765625" style="313" customWidth="1"/>
    <col min="1287" max="1537" width="9.09765625" style="313"/>
    <col min="1538" max="1538" width="38.8984375" style="313" customWidth="1"/>
    <col min="1539" max="1540" width="9.09765625" style="313"/>
    <col min="1541" max="1541" width="6.69921875" style="313" customWidth="1"/>
    <col min="1542" max="1542" width="7.09765625" style="313" customWidth="1"/>
    <col min="1543" max="1793" width="9.09765625" style="313"/>
    <col min="1794" max="1794" width="38.8984375" style="313" customWidth="1"/>
    <col min="1795" max="1796" width="9.09765625" style="313"/>
    <col min="1797" max="1797" width="6.69921875" style="313" customWidth="1"/>
    <col min="1798" max="1798" width="7.09765625" style="313" customWidth="1"/>
    <col min="1799" max="2049" width="9.09765625" style="313"/>
    <col min="2050" max="2050" width="38.8984375" style="313" customWidth="1"/>
    <col min="2051" max="2052" width="9.09765625" style="313"/>
    <col min="2053" max="2053" width="6.69921875" style="313" customWidth="1"/>
    <col min="2054" max="2054" width="7.09765625" style="313" customWidth="1"/>
    <col min="2055" max="2305" width="9.09765625" style="313"/>
    <col min="2306" max="2306" width="38.8984375" style="313" customWidth="1"/>
    <col min="2307" max="2308" width="9.09765625" style="313"/>
    <col min="2309" max="2309" width="6.69921875" style="313" customWidth="1"/>
    <col min="2310" max="2310" width="7.09765625" style="313" customWidth="1"/>
    <col min="2311" max="2561" width="9.09765625" style="313"/>
    <col min="2562" max="2562" width="38.8984375" style="313" customWidth="1"/>
    <col min="2563" max="2564" width="9.09765625" style="313"/>
    <col min="2565" max="2565" width="6.69921875" style="313" customWidth="1"/>
    <col min="2566" max="2566" width="7.09765625" style="313" customWidth="1"/>
    <col min="2567" max="2817" width="9.09765625" style="313"/>
    <col min="2818" max="2818" width="38.8984375" style="313" customWidth="1"/>
    <col min="2819" max="2820" width="9.09765625" style="313"/>
    <col min="2821" max="2821" width="6.69921875" style="313" customWidth="1"/>
    <col min="2822" max="2822" width="7.09765625" style="313" customWidth="1"/>
    <col min="2823" max="3073" width="9.09765625" style="313"/>
    <col min="3074" max="3074" width="38.8984375" style="313" customWidth="1"/>
    <col min="3075" max="3076" width="9.09765625" style="313"/>
    <col min="3077" max="3077" width="6.69921875" style="313" customWidth="1"/>
    <col min="3078" max="3078" width="7.09765625" style="313" customWidth="1"/>
    <col min="3079" max="3329" width="9.09765625" style="313"/>
    <col min="3330" max="3330" width="38.8984375" style="313" customWidth="1"/>
    <col min="3331" max="3332" width="9.09765625" style="313"/>
    <col min="3333" max="3333" width="6.69921875" style="313" customWidth="1"/>
    <col min="3334" max="3334" width="7.09765625" style="313" customWidth="1"/>
    <col min="3335" max="3585" width="9.09765625" style="313"/>
    <col min="3586" max="3586" width="38.8984375" style="313" customWidth="1"/>
    <col min="3587" max="3588" width="9.09765625" style="313"/>
    <col min="3589" max="3589" width="6.69921875" style="313" customWidth="1"/>
    <col min="3590" max="3590" width="7.09765625" style="313" customWidth="1"/>
    <col min="3591" max="3841" width="9.09765625" style="313"/>
    <col min="3842" max="3842" width="38.8984375" style="313" customWidth="1"/>
    <col min="3843" max="3844" width="9.09765625" style="313"/>
    <col min="3845" max="3845" width="6.69921875" style="313" customWidth="1"/>
    <col min="3846" max="3846" width="7.09765625" style="313" customWidth="1"/>
    <col min="3847" max="4097" width="9.09765625" style="313"/>
    <col min="4098" max="4098" width="38.8984375" style="313" customWidth="1"/>
    <col min="4099" max="4100" width="9.09765625" style="313"/>
    <col min="4101" max="4101" width="6.69921875" style="313" customWidth="1"/>
    <col min="4102" max="4102" width="7.09765625" style="313" customWidth="1"/>
    <col min="4103" max="4353" width="9.09765625" style="313"/>
    <col min="4354" max="4354" width="38.8984375" style="313" customWidth="1"/>
    <col min="4355" max="4356" width="9.09765625" style="313"/>
    <col min="4357" max="4357" width="6.69921875" style="313" customWidth="1"/>
    <col min="4358" max="4358" width="7.09765625" style="313" customWidth="1"/>
    <col min="4359" max="4609" width="9.09765625" style="313"/>
    <col min="4610" max="4610" width="38.8984375" style="313" customWidth="1"/>
    <col min="4611" max="4612" width="9.09765625" style="313"/>
    <col min="4613" max="4613" width="6.69921875" style="313" customWidth="1"/>
    <col min="4614" max="4614" width="7.09765625" style="313" customWidth="1"/>
    <col min="4615" max="4865" width="9.09765625" style="313"/>
    <col min="4866" max="4866" width="38.8984375" style="313" customWidth="1"/>
    <col min="4867" max="4868" width="9.09765625" style="313"/>
    <col min="4869" max="4869" width="6.69921875" style="313" customWidth="1"/>
    <col min="4870" max="4870" width="7.09765625" style="313" customWidth="1"/>
    <col min="4871" max="5121" width="9.09765625" style="313"/>
    <col min="5122" max="5122" width="38.8984375" style="313" customWidth="1"/>
    <col min="5123" max="5124" width="9.09765625" style="313"/>
    <col min="5125" max="5125" width="6.69921875" style="313" customWidth="1"/>
    <col min="5126" max="5126" width="7.09765625" style="313" customWidth="1"/>
    <col min="5127" max="5377" width="9.09765625" style="313"/>
    <col min="5378" max="5378" width="38.8984375" style="313" customWidth="1"/>
    <col min="5379" max="5380" width="9.09765625" style="313"/>
    <col min="5381" max="5381" width="6.69921875" style="313" customWidth="1"/>
    <col min="5382" max="5382" width="7.09765625" style="313" customWidth="1"/>
    <col min="5383" max="5633" width="9.09765625" style="313"/>
    <col min="5634" max="5634" width="38.8984375" style="313" customWidth="1"/>
    <col min="5635" max="5636" width="9.09765625" style="313"/>
    <col min="5637" max="5637" width="6.69921875" style="313" customWidth="1"/>
    <col min="5638" max="5638" width="7.09765625" style="313" customWidth="1"/>
    <col min="5639" max="5889" width="9.09765625" style="313"/>
    <col min="5890" max="5890" width="38.8984375" style="313" customWidth="1"/>
    <col min="5891" max="5892" width="9.09765625" style="313"/>
    <col min="5893" max="5893" width="6.69921875" style="313" customWidth="1"/>
    <col min="5894" max="5894" width="7.09765625" style="313" customWidth="1"/>
    <col min="5895" max="6145" width="9.09765625" style="313"/>
    <col min="6146" max="6146" width="38.8984375" style="313" customWidth="1"/>
    <col min="6147" max="6148" width="9.09765625" style="313"/>
    <col min="6149" max="6149" width="6.69921875" style="313" customWidth="1"/>
    <col min="6150" max="6150" width="7.09765625" style="313" customWidth="1"/>
    <col min="6151" max="6401" width="9.09765625" style="313"/>
    <col min="6402" max="6402" width="38.8984375" style="313" customWidth="1"/>
    <col min="6403" max="6404" width="9.09765625" style="313"/>
    <col min="6405" max="6405" width="6.69921875" style="313" customWidth="1"/>
    <col min="6406" max="6406" width="7.09765625" style="313" customWidth="1"/>
    <col min="6407" max="6657" width="9.09765625" style="313"/>
    <col min="6658" max="6658" width="38.8984375" style="313" customWidth="1"/>
    <col min="6659" max="6660" width="9.09765625" style="313"/>
    <col min="6661" max="6661" width="6.69921875" style="313" customWidth="1"/>
    <col min="6662" max="6662" width="7.09765625" style="313" customWidth="1"/>
    <col min="6663" max="6913" width="9.09765625" style="313"/>
    <col min="6914" max="6914" width="38.8984375" style="313" customWidth="1"/>
    <col min="6915" max="6916" width="9.09765625" style="313"/>
    <col min="6917" max="6917" width="6.69921875" style="313" customWidth="1"/>
    <col min="6918" max="6918" width="7.09765625" style="313" customWidth="1"/>
    <col min="6919" max="7169" width="9.09765625" style="313"/>
    <col min="7170" max="7170" width="38.8984375" style="313" customWidth="1"/>
    <col min="7171" max="7172" width="9.09765625" style="313"/>
    <col min="7173" max="7173" width="6.69921875" style="313" customWidth="1"/>
    <col min="7174" max="7174" width="7.09765625" style="313" customWidth="1"/>
    <col min="7175" max="7425" width="9.09765625" style="313"/>
    <col min="7426" max="7426" width="38.8984375" style="313" customWidth="1"/>
    <col min="7427" max="7428" width="9.09765625" style="313"/>
    <col min="7429" max="7429" width="6.69921875" style="313" customWidth="1"/>
    <col min="7430" max="7430" width="7.09765625" style="313" customWidth="1"/>
    <col min="7431" max="7681" width="9.09765625" style="313"/>
    <col min="7682" max="7682" width="38.8984375" style="313" customWidth="1"/>
    <col min="7683" max="7684" width="9.09765625" style="313"/>
    <col min="7685" max="7685" width="6.69921875" style="313" customWidth="1"/>
    <col min="7686" max="7686" width="7.09765625" style="313" customWidth="1"/>
    <col min="7687" max="7937" width="9.09765625" style="313"/>
    <col min="7938" max="7938" width="38.8984375" style="313" customWidth="1"/>
    <col min="7939" max="7940" width="9.09765625" style="313"/>
    <col min="7941" max="7941" width="6.69921875" style="313" customWidth="1"/>
    <col min="7942" max="7942" width="7.09765625" style="313" customWidth="1"/>
    <col min="7943" max="8193" width="9.09765625" style="313"/>
    <col min="8194" max="8194" width="38.8984375" style="313" customWidth="1"/>
    <col min="8195" max="8196" width="9.09765625" style="313"/>
    <col min="8197" max="8197" width="6.69921875" style="313" customWidth="1"/>
    <col min="8198" max="8198" width="7.09765625" style="313" customWidth="1"/>
    <col min="8199" max="8449" width="9.09765625" style="313"/>
    <col min="8450" max="8450" width="38.8984375" style="313" customWidth="1"/>
    <col min="8451" max="8452" width="9.09765625" style="313"/>
    <col min="8453" max="8453" width="6.69921875" style="313" customWidth="1"/>
    <col min="8454" max="8454" width="7.09765625" style="313" customWidth="1"/>
    <col min="8455" max="8705" width="9.09765625" style="313"/>
    <col min="8706" max="8706" width="38.8984375" style="313" customWidth="1"/>
    <col min="8707" max="8708" width="9.09765625" style="313"/>
    <col min="8709" max="8709" width="6.69921875" style="313" customWidth="1"/>
    <col min="8710" max="8710" width="7.09765625" style="313" customWidth="1"/>
    <col min="8711" max="8961" width="9.09765625" style="313"/>
    <col min="8962" max="8962" width="38.8984375" style="313" customWidth="1"/>
    <col min="8963" max="8964" width="9.09765625" style="313"/>
    <col min="8965" max="8965" width="6.69921875" style="313" customWidth="1"/>
    <col min="8966" max="8966" width="7.09765625" style="313" customWidth="1"/>
    <col min="8967" max="9217" width="9.09765625" style="313"/>
    <col min="9218" max="9218" width="38.8984375" style="313" customWidth="1"/>
    <col min="9219" max="9220" width="9.09765625" style="313"/>
    <col min="9221" max="9221" width="6.69921875" style="313" customWidth="1"/>
    <col min="9222" max="9222" width="7.09765625" style="313" customWidth="1"/>
    <col min="9223" max="9473" width="9.09765625" style="313"/>
    <col min="9474" max="9474" width="38.8984375" style="313" customWidth="1"/>
    <col min="9475" max="9476" width="9.09765625" style="313"/>
    <col min="9477" max="9477" width="6.69921875" style="313" customWidth="1"/>
    <col min="9478" max="9478" width="7.09765625" style="313" customWidth="1"/>
    <col min="9479" max="9729" width="9.09765625" style="313"/>
    <col min="9730" max="9730" width="38.8984375" style="313" customWidth="1"/>
    <col min="9731" max="9732" width="9.09765625" style="313"/>
    <col min="9733" max="9733" width="6.69921875" style="313" customWidth="1"/>
    <col min="9734" max="9734" width="7.09765625" style="313" customWidth="1"/>
    <col min="9735" max="9985" width="9.09765625" style="313"/>
    <col min="9986" max="9986" width="38.8984375" style="313" customWidth="1"/>
    <col min="9987" max="9988" width="9.09765625" style="313"/>
    <col min="9989" max="9989" width="6.69921875" style="313" customWidth="1"/>
    <col min="9990" max="9990" width="7.09765625" style="313" customWidth="1"/>
    <col min="9991" max="10241" width="9.09765625" style="313"/>
    <col min="10242" max="10242" width="38.8984375" style="313" customWidth="1"/>
    <col min="10243" max="10244" width="9.09765625" style="313"/>
    <col min="10245" max="10245" width="6.69921875" style="313" customWidth="1"/>
    <col min="10246" max="10246" width="7.09765625" style="313" customWidth="1"/>
    <col min="10247" max="10497" width="9.09765625" style="313"/>
    <col min="10498" max="10498" width="38.8984375" style="313" customWidth="1"/>
    <col min="10499" max="10500" width="9.09765625" style="313"/>
    <col min="10501" max="10501" width="6.69921875" style="313" customWidth="1"/>
    <col min="10502" max="10502" width="7.09765625" style="313" customWidth="1"/>
    <col min="10503" max="10753" width="9.09765625" style="313"/>
    <col min="10754" max="10754" width="38.8984375" style="313" customWidth="1"/>
    <col min="10755" max="10756" width="9.09765625" style="313"/>
    <col min="10757" max="10757" width="6.69921875" style="313" customWidth="1"/>
    <col min="10758" max="10758" width="7.09765625" style="313" customWidth="1"/>
    <col min="10759" max="11009" width="9.09765625" style="313"/>
    <col min="11010" max="11010" width="38.8984375" style="313" customWidth="1"/>
    <col min="11011" max="11012" width="9.09765625" style="313"/>
    <col min="11013" max="11013" width="6.69921875" style="313" customWidth="1"/>
    <col min="11014" max="11014" width="7.09765625" style="313" customWidth="1"/>
    <col min="11015" max="11265" width="9.09765625" style="313"/>
    <col min="11266" max="11266" width="38.8984375" style="313" customWidth="1"/>
    <col min="11267" max="11268" width="9.09765625" style="313"/>
    <col min="11269" max="11269" width="6.69921875" style="313" customWidth="1"/>
    <col min="11270" max="11270" width="7.09765625" style="313" customWidth="1"/>
    <col min="11271" max="11521" width="9.09765625" style="313"/>
    <col min="11522" max="11522" width="38.8984375" style="313" customWidth="1"/>
    <col min="11523" max="11524" width="9.09765625" style="313"/>
    <col min="11525" max="11525" width="6.69921875" style="313" customWidth="1"/>
    <col min="11526" max="11526" width="7.09765625" style="313" customWidth="1"/>
    <col min="11527" max="11777" width="9.09765625" style="313"/>
    <col min="11778" max="11778" width="38.8984375" style="313" customWidth="1"/>
    <col min="11779" max="11780" width="9.09765625" style="313"/>
    <col min="11781" max="11781" width="6.69921875" style="313" customWidth="1"/>
    <col min="11782" max="11782" width="7.09765625" style="313" customWidth="1"/>
    <col min="11783" max="12033" width="9.09765625" style="313"/>
    <col min="12034" max="12034" width="38.8984375" style="313" customWidth="1"/>
    <col min="12035" max="12036" width="9.09765625" style="313"/>
    <col min="12037" max="12037" width="6.69921875" style="313" customWidth="1"/>
    <col min="12038" max="12038" width="7.09765625" style="313" customWidth="1"/>
    <col min="12039" max="12289" width="9.09765625" style="313"/>
    <col min="12290" max="12290" width="38.8984375" style="313" customWidth="1"/>
    <col min="12291" max="12292" width="9.09765625" style="313"/>
    <col min="12293" max="12293" width="6.69921875" style="313" customWidth="1"/>
    <col min="12294" max="12294" width="7.09765625" style="313" customWidth="1"/>
    <col min="12295" max="12545" width="9.09765625" style="313"/>
    <col min="12546" max="12546" width="38.8984375" style="313" customWidth="1"/>
    <col min="12547" max="12548" width="9.09765625" style="313"/>
    <col min="12549" max="12549" width="6.69921875" style="313" customWidth="1"/>
    <col min="12550" max="12550" width="7.09765625" style="313" customWidth="1"/>
    <col min="12551" max="12801" width="9.09765625" style="313"/>
    <col min="12802" max="12802" width="38.8984375" style="313" customWidth="1"/>
    <col min="12803" max="12804" width="9.09765625" style="313"/>
    <col min="12805" max="12805" width="6.69921875" style="313" customWidth="1"/>
    <col min="12806" max="12806" width="7.09765625" style="313" customWidth="1"/>
    <col min="12807" max="13057" width="9.09765625" style="313"/>
    <col min="13058" max="13058" width="38.8984375" style="313" customWidth="1"/>
    <col min="13059" max="13060" width="9.09765625" style="313"/>
    <col min="13061" max="13061" width="6.69921875" style="313" customWidth="1"/>
    <col min="13062" max="13062" width="7.09765625" style="313" customWidth="1"/>
    <col min="13063" max="13313" width="9.09765625" style="313"/>
    <col min="13314" max="13314" width="38.8984375" style="313" customWidth="1"/>
    <col min="13315" max="13316" width="9.09765625" style="313"/>
    <col min="13317" max="13317" width="6.69921875" style="313" customWidth="1"/>
    <col min="13318" max="13318" width="7.09765625" style="313" customWidth="1"/>
    <col min="13319" max="13569" width="9.09765625" style="313"/>
    <col min="13570" max="13570" width="38.8984375" style="313" customWidth="1"/>
    <col min="13571" max="13572" width="9.09765625" style="313"/>
    <col min="13573" max="13573" width="6.69921875" style="313" customWidth="1"/>
    <col min="13574" max="13574" width="7.09765625" style="313" customWidth="1"/>
    <col min="13575" max="13825" width="9.09765625" style="313"/>
    <col min="13826" max="13826" width="38.8984375" style="313" customWidth="1"/>
    <col min="13827" max="13828" width="9.09765625" style="313"/>
    <col min="13829" max="13829" width="6.69921875" style="313" customWidth="1"/>
    <col min="13830" max="13830" width="7.09765625" style="313" customWidth="1"/>
    <col min="13831" max="14081" width="9.09765625" style="313"/>
    <col min="14082" max="14082" width="38.8984375" style="313" customWidth="1"/>
    <col min="14083" max="14084" width="9.09765625" style="313"/>
    <col min="14085" max="14085" width="6.69921875" style="313" customWidth="1"/>
    <col min="14086" max="14086" width="7.09765625" style="313" customWidth="1"/>
    <col min="14087" max="14337" width="9.09765625" style="313"/>
    <col min="14338" max="14338" width="38.8984375" style="313" customWidth="1"/>
    <col min="14339" max="14340" width="9.09765625" style="313"/>
    <col min="14341" max="14341" width="6.69921875" style="313" customWidth="1"/>
    <col min="14342" max="14342" width="7.09765625" style="313" customWidth="1"/>
    <col min="14343" max="14593" width="9.09765625" style="313"/>
    <col min="14594" max="14594" width="38.8984375" style="313" customWidth="1"/>
    <col min="14595" max="14596" width="9.09765625" style="313"/>
    <col min="14597" max="14597" width="6.69921875" style="313" customWidth="1"/>
    <col min="14598" max="14598" width="7.09765625" style="313" customWidth="1"/>
    <col min="14599" max="14849" width="9.09765625" style="313"/>
    <col min="14850" max="14850" width="38.8984375" style="313" customWidth="1"/>
    <col min="14851" max="14852" width="9.09765625" style="313"/>
    <col min="14853" max="14853" width="6.69921875" style="313" customWidth="1"/>
    <col min="14854" max="14854" width="7.09765625" style="313" customWidth="1"/>
    <col min="14855" max="15105" width="9.09765625" style="313"/>
    <col min="15106" max="15106" width="38.8984375" style="313" customWidth="1"/>
    <col min="15107" max="15108" width="9.09765625" style="313"/>
    <col min="15109" max="15109" width="6.69921875" style="313" customWidth="1"/>
    <col min="15110" max="15110" width="7.09765625" style="313" customWidth="1"/>
    <col min="15111" max="15361" width="9.09765625" style="313"/>
    <col min="15362" max="15362" width="38.8984375" style="313" customWidth="1"/>
    <col min="15363" max="15364" width="9.09765625" style="313"/>
    <col min="15365" max="15365" width="6.69921875" style="313" customWidth="1"/>
    <col min="15366" max="15366" width="7.09765625" style="313" customWidth="1"/>
    <col min="15367" max="15617" width="9.09765625" style="313"/>
    <col min="15618" max="15618" width="38.8984375" style="313" customWidth="1"/>
    <col min="15619" max="15620" width="9.09765625" style="313"/>
    <col min="15621" max="15621" width="6.69921875" style="313" customWidth="1"/>
    <col min="15622" max="15622" width="7.09765625" style="313" customWidth="1"/>
    <col min="15623" max="15873" width="9.09765625" style="313"/>
    <col min="15874" max="15874" width="38.8984375" style="313" customWidth="1"/>
    <col min="15875" max="15876" width="9.09765625" style="313"/>
    <col min="15877" max="15877" width="6.69921875" style="313" customWidth="1"/>
    <col min="15878" max="15878" width="7.09765625" style="313" customWidth="1"/>
    <col min="15879" max="16129" width="9.09765625" style="313"/>
    <col min="16130" max="16130" width="38.8984375" style="313" customWidth="1"/>
    <col min="16131" max="16132" width="9.09765625" style="313"/>
    <col min="16133" max="16133" width="6.69921875" style="313" customWidth="1"/>
    <col min="16134" max="16134" width="7.09765625" style="313" customWidth="1"/>
    <col min="16135" max="16384" width="9.09765625" style="313"/>
  </cols>
  <sheetData>
    <row r="1" spans="1:8" ht="15.8" x14ac:dyDescent="0.25">
      <c r="A1" s="312"/>
      <c r="B1" s="312"/>
      <c r="C1" s="312"/>
      <c r="D1" s="312"/>
      <c r="E1" s="312"/>
      <c r="F1" s="312"/>
      <c r="G1" s="312"/>
      <c r="H1" s="312"/>
    </row>
    <row r="2" spans="1:8" ht="15.8" x14ac:dyDescent="0.25">
      <c r="A2" s="312"/>
      <c r="B2" s="312"/>
      <c r="C2" s="312"/>
      <c r="D2" s="312"/>
      <c r="E2" s="312"/>
      <c r="F2" s="312"/>
      <c r="G2" s="312"/>
      <c r="H2" s="312"/>
    </row>
    <row r="3" spans="1:8" x14ac:dyDescent="0.3">
      <c r="A3" s="759" t="s">
        <v>479</v>
      </c>
      <c r="B3" s="759"/>
      <c r="C3" s="759"/>
      <c r="D3" s="759"/>
      <c r="E3" s="759"/>
      <c r="F3" s="759"/>
      <c r="G3" s="759"/>
      <c r="H3" s="759"/>
    </row>
    <row r="4" spans="1:8" x14ac:dyDescent="0.3">
      <c r="A4" s="759" t="s">
        <v>889</v>
      </c>
      <c r="B4" s="759"/>
      <c r="C4" s="759"/>
      <c r="D4" s="759"/>
      <c r="E4" s="759"/>
      <c r="F4" s="759"/>
      <c r="G4" s="759"/>
      <c r="H4" s="759"/>
    </row>
    <row r="5" spans="1:8" ht="15.8" x14ac:dyDescent="0.25">
      <c r="A5" s="314"/>
      <c r="B5" s="314"/>
      <c r="C5" s="314"/>
      <c r="D5" s="314"/>
      <c r="E5" s="314"/>
      <c r="F5" s="314"/>
      <c r="G5" s="314"/>
      <c r="H5" s="314"/>
    </row>
    <row r="6" spans="1:8" ht="15.8" x14ac:dyDescent="0.25">
      <c r="A6" s="312"/>
      <c r="B6" s="312"/>
      <c r="C6" s="312"/>
      <c r="D6" s="312"/>
      <c r="E6" s="312"/>
      <c r="F6" s="312"/>
      <c r="G6" s="312"/>
      <c r="H6" s="312"/>
    </row>
    <row r="7" spans="1:8" x14ac:dyDescent="0.3">
      <c r="A7" s="315" t="s">
        <v>480</v>
      </c>
      <c r="B7" s="315"/>
      <c r="C7" s="316" t="s">
        <v>481</v>
      </c>
      <c r="D7" s="315" t="s">
        <v>482</v>
      </c>
      <c r="E7" s="760" t="s">
        <v>483</v>
      </c>
      <c r="F7" s="760"/>
      <c r="G7" s="760"/>
      <c r="H7" s="760"/>
    </row>
    <row r="8" spans="1:8" x14ac:dyDescent="0.3">
      <c r="A8" s="317"/>
      <c r="B8" s="708" t="s">
        <v>484</v>
      </c>
      <c r="C8" s="709" t="s">
        <v>485</v>
      </c>
      <c r="D8" s="710" t="s">
        <v>485</v>
      </c>
      <c r="E8" s="711" t="s">
        <v>451</v>
      </c>
      <c r="F8" s="622" t="s">
        <v>452</v>
      </c>
      <c r="G8" s="622" t="s">
        <v>453</v>
      </c>
      <c r="H8" s="623" t="s">
        <v>478</v>
      </c>
    </row>
    <row r="9" spans="1:8" ht="15.8" x14ac:dyDescent="0.25">
      <c r="A9" s="320"/>
      <c r="B9" s="712"/>
      <c r="C9" s="713"/>
      <c r="D9" s="714"/>
      <c r="E9" s="715"/>
      <c r="F9" s="624"/>
      <c r="G9" s="624"/>
      <c r="H9" s="625"/>
    </row>
    <row r="10" spans="1:8" ht="15.8" x14ac:dyDescent="0.25">
      <c r="A10" s="318" t="s">
        <v>456</v>
      </c>
      <c r="B10" s="708" t="s">
        <v>457</v>
      </c>
      <c r="C10" s="709" t="s">
        <v>458</v>
      </c>
      <c r="D10" s="709" t="s">
        <v>459</v>
      </c>
      <c r="E10" s="709" t="s">
        <v>460</v>
      </c>
      <c r="F10" s="319" t="s">
        <v>461</v>
      </c>
      <c r="G10" s="319" t="s">
        <v>462</v>
      </c>
      <c r="H10" s="319" t="s">
        <v>463</v>
      </c>
    </row>
    <row r="11" spans="1:8" x14ac:dyDescent="0.3">
      <c r="A11" s="321"/>
      <c r="B11" s="716" t="s">
        <v>486</v>
      </c>
      <c r="C11" s="716"/>
      <c r="D11" s="716"/>
      <c r="E11" s="716"/>
      <c r="F11" s="321"/>
      <c r="G11" s="321"/>
      <c r="H11" s="321"/>
    </row>
    <row r="12" spans="1:8" x14ac:dyDescent="0.3">
      <c r="A12" s="321" t="s">
        <v>456</v>
      </c>
      <c r="B12" s="717" t="s">
        <v>487</v>
      </c>
      <c r="C12" s="718"/>
      <c r="D12" s="718"/>
      <c r="E12" s="718"/>
      <c r="F12" s="322"/>
      <c r="G12" s="322"/>
      <c r="H12" s="322"/>
    </row>
    <row r="13" spans="1:8" ht="15.8" x14ac:dyDescent="0.25">
      <c r="A13" s="323" t="s">
        <v>457</v>
      </c>
      <c r="B13" s="719"/>
      <c r="C13" s="719"/>
      <c r="D13" s="719"/>
      <c r="E13" s="719"/>
      <c r="F13" s="324"/>
      <c r="G13" s="324"/>
      <c r="H13" s="324"/>
    </row>
    <row r="14" spans="1:8" x14ac:dyDescent="0.3">
      <c r="A14" s="321" t="s">
        <v>458</v>
      </c>
      <c r="B14" s="325" t="s">
        <v>488</v>
      </c>
      <c r="C14" s="718"/>
      <c r="D14" s="718"/>
      <c r="E14" s="718"/>
      <c r="F14" s="322"/>
      <c r="G14" s="322"/>
      <c r="H14" s="322"/>
    </row>
    <row r="15" spans="1:8" ht="15.8" x14ac:dyDescent="0.25">
      <c r="A15" s="321" t="s">
        <v>459</v>
      </c>
      <c r="B15" s="718"/>
      <c r="C15" s="718"/>
      <c r="D15" s="718"/>
      <c r="E15" s="718"/>
      <c r="F15" s="322"/>
      <c r="G15" s="322"/>
      <c r="H15" s="322"/>
    </row>
    <row r="16" spans="1:8" x14ac:dyDescent="0.3">
      <c r="A16" s="315" t="s">
        <v>460</v>
      </c>
      <c r="B16" s="325" t="s">
        <v>489</v>
      </c>
      <c r="C16" s="720"/>
      <c r="D16" s="720"/>
      <c r="E16" s="720"/>
      <c r="F16" s="326"/>
      <c r="G16" s="326"/>
      <c r="H16" s="326"/>
    </row>
    <row r="17" spans="1:8" ht="31.05" x14ac:dyDescent="0.3">
      <c r="A17" s="321" t="s">
        <v>461</v>
      </c>
      <c r="B17" s="717" t="s">
        <v>490</v>
      </c>
      <c r="C17" s="718"/>
      <c r="D17" s="718"/>
      <c r="E17" s="721">
        <f>E19+E21</f>
        <v>0</v>
      </c>
      <c r="F17" s="327">
        <f>F19+F21</f>
        <v>0</v>
      </c>
      <c r="G17" s="327">
        <f>G19+G21</f>
        <v>0</v>
      </c>
      <c r="H17" s="327">
        <f>H19+H21</f>
        <v>0</v>
      </c>
    </row>
    <row r="18" spans="1:8" x14ac:dyDescent="0.3">
      <c r="A18" s="321" t="s">
        <v>462</v>
      </c>
      <c r="B18" s="719"/>
      <c r="C18" s="719"/>
      <c r="D18" s="719"/>
      <c r="E18" s="722">
        <v>0</v>
      </c>
      <c r="F18" s="328"/>
      <c r="G18" s="328"/>
      <c r="H18" s="328"/>
    </row>
    <row r="19" spans="1:8" x14ac:dyDescent="0.3">
      <c r="A19" s="321" t="s">
        <v>463</v>
      </c>
      <c r="B19" s="325" t="s">
        <v>491</v>
      </c>
      <c r="C19" s="718"/>
      <c r="D19" s="718"/>
      <c r="E19" s="721">
        <f>SUM(E18:E18)</f>
        <v>0</v>
      </c>
      <c r="F19" s="327">
        <f>SUM(F18:F18)</f>
        <v>0</v>
      </c>
      <c r="G19" s="327">
        <f>SUM(G18:G18)</f>
        <v>0</v>
      </c>
      <c r="H19" s="327">
        <f>SUM(H18:H18)</f>
        <v>0</v>
      </c>
    </row>
    <row r="20" spans="1:8" x14ac:dyDescent="0.3">
      <c r="A20" s="321" t="s">
        <v>464</v>
      </c>
      <c r="B20" s="719"/>
      <c r="C20" s="719"/>
      <c r="D20" s="719"/>
      <c r="E20" s="722">
        <v>0</v>
      </c>
      <c r="F20" s="328"/>
      <c r="G20" s="328"/>
      <c r="H20" s="328"/>
    </row>
    <row r="21" spans="1:8" x14ac:dyDescent="0.3">
      <c r="A21" s="315" t="s">
        <v>465</v>
      </c>
      <c r="B21" s="329" t="s">
        <v>492</v>
      </c>
      <c r="C21" s="720"/>
      <c r="D21" s="720"/>
      <c r="E21" s="723">
        <f>SUM(E20:E20)</f>
        <v>0</v>
      </c>
      <c r="F21" s="330">
        <f>SUM(F20:F20)</f>
        <v>0</v>
      </c>
      <c r="G21" s="330">
        <f>SUM(G20:G20)</f>
        <v>0</v>
      </c>
      <c r="H21" s="330">
        <f>SUM(H20:H20)</f>
        <v>0</v>
      </c>
    </row>
    <row r="22" spans="1:8" x14ac:dyDescent="0.3">
      <c r="A22" s="321" t="s">
        <v>466</v>
      </c>
      <c r="B22" s="325" t="s">
        <v>493</v>
      </c>
      <c r="C22" s="718"/>
      <c r="D22" s="718"/>
      <c r="E22" s="721">
        <f>E17+E12</f>
        <v>0</v>
      </c>
      <c r="F22" s="327">
        <f>F17+F12</f>
        <v>0</v>
      </c>
      <c r="G22" s="327">
        <f>G17+G12</f>
        <v>0</v>
      </c>
      <c r="H22" s="327">
        <f>H17+H12</f>
        <v>0</v>
      </c>
    </row>
    <row r="23" spans="1:8" x14ac:dyDescent="0.3">
      <c r="A23" s="321" t="s">
        <v>467</v>
      </c>
      <c r="B23" s="716" t="s">
        <v>494</v>
      </c>
      <c r="C23" s="716"/>
      <c r="D23" s="716"/>
      <c r="E23" s="716"/>
      <c r="F23" s="321"/>
      <c r="G23" s="321"/>
      <c r="H23" s="321"/>
    </row>
    <row r="24" spans="1:8" x14ac:dyDescent="0.3">
      <c r="A24" s="321" t="s">
        <v>495</v>
      </c>
      <c r="B24" s="717" t="s">
        <v>487</v>
      </c>
      <c r="C24" s="718"/>
      <c r="D24" s="718"/>
      <c r="E24" s="718"/>
      <c r="F24" s="322"/>
      <c r="G24" s="322"/>
      <c r="H24" s="322"/>
    </row>
    <row r="25" spans="1:8" x14ac:dyDescent="0.3">
      <c r="A25" s="323" t="s">
        <v>496</v>
      </c>
      <c r="B25" s="719"/>
      <c r="C25" s="719"/>
      <c r="D25" s="719"/>
      <c r="E25" s="719"/>
      <c r="F25" s="324"/>
      <c r="G25" s="324"/>
      <c r="H25" s="324"/>
    </row>
    <row r="26" spans="1:8" x14ac:dyDescent="0.3">
      <c r="A26" s="321" t="s">
        <v>497</v>
      </c>
      <c r="B26" s="325" t="s">
        <v>488</v>
      </c>
      <c r="C26" s="718"/>
      <c r="D26" s="718"/>
      <c r="E26" s="718"/>
      <c r="F26" s="322"/>
      <c r="G26" s="322"/>
      <c r="H26" s="322"/>
    </row>
    <row r="27" spans="1:8" x14ac:dyDescent="0.3">
      <c r="A27" s="321" t="s">
        <v>498</v>
      </c>
      <c r="B27" s="718"/>
      <c r="C27" s="718"/>
      <c r="D27" s="718"/>
      <c r="E27" s="718"/>
      <c r="F27" s="322"/>
      <c r="G27" s="322"/>
      <c r="H27" s="322"/>
    </row>
    <row r="28" spans="1:8" x14ac:dyDescent="0.3">
      <c r="A28" s="315" t="s">
        <v>499</v>
      </c>
      <c r="B28" s="325" t="s">
        <v>489</v>
      </c>
      <c r="C28" s="720"/>
      <c r="D28" s="720"/>
      <c r="E28" s="720"/>
      <c r="F28" s="326"/>
      <c r="G28" s="326"/>
      <c r="H28" s="326"/>
    </row>
    <row r="29" spans="1:8" ht="31.05" x14ac:dyDescent="0.3">
      <c r="A29" s="321" t="s">
        <v>500</v>
      </c>
      <c r="B29" s="717" t="s">
        <v>490</v>
      </c>
      <c r="C29" s="718"/>
      <c r="D29" s="718"/>
      <c r="E29" s="721"/>
      <c r="F29" s="327"/>
      <c r="G29" s="327"/>
      <c r="H29" s="327"/>
    </row>
    <row r="30" spans="1:8" x14ac:dyDescent="0.3">
      <c r="A30" s="323" t="s">
        <v>501</v>
      </c>
      <c r="B30" s="719"/>
      <c r="C30" s="719"/>
      <c r="D30" s="719"/>
      <c r="E30" s="724"/>
      <c r="F30" s="332"/>
      <c r="G30" s="332"/>
      <c r="H30" s="332"/>
    </row>
    <row r="31" spans="1:8" x14ac:dyDescent="0.3">
      <c r="A31" s="321" t="s">
        <v>502</v>
      </c>
      <c r="B31" s="718"/>
      <c r="C31" s="718"/>
      <c r="D31" s="718"/>
      <c r="E31" s="722"/>
      <c r="F31" s="328"/>
      <c r="G31" s="328"/>
      <c r="H31" s="328"/>
    </row>
    <row r="32" spans="1:8" x14ac:dyDescent="0.3">
      <c r="A32" s="321" t="s">
        <v>503</v>
      </c>
      <c r="B32" s="718"/>
      <c r="C32" s="718"/>
      <c r="D32" s="718"/>
      <c r="E32" s="722"/>
      <c r="F32" s="328"/>
      <c r="G32" s="328"/>
      <c r="H32" s="328"/>
    </row>
    <row r="33" spans="1:8" x14ac:dyDescent="0.3">
      <c r="A33" s="321" t="s">
        <v>504</v>
      </c>
      <c r="B33" s="325" t="s">
        <v>488</v>
      </c>
      <c r="C33" s="718"/>
      <c r="D33" s="718"/>
      <c r="E33" s="722"/>
      <c r="F33" s="328"/>
      <c r="G33" s="328"/>
      <c r="H33" s="328"/>
    </row>
    <row r="34" spans="1:8" x14ac:dyDescent="0.3">
      <c r="A34" s="321" t="s">
        <v>505</v>
      </c>
      <c r="B34" s="718"/>
      <c r="C34" s="718"/>
      <c r="D34" s="718"/>
      <c r="E34" s="722"/>
      <c r="F34" s="328"/>
      <c r="G34" s="328"/>
      <c r="H34" s="328"/>
    </row>
    <row r="35" spans="1:8" x14ac:dyDescent="0.3">
      <c r="A35" s="321" t="s">
        <v>506</v>
      </c>
      <c r="B35" s="718"/>
      <c r="C35" s="718"/>
      <c r="D35" s="718"/>
      <c r="E35" s="722"/>
      <c r="F35" s="328"/>
      <c r="G35" s="328"/>
      <c r="H35" s="328"/>
    </row>
    <row r="36" spans="1:8" x14ac:dyDescent="0.3">
      <c r="A36" s="321" t="s">
        <v>507</v>
      </c>
      <c r="B36" s="725"/>
      <c r="C36" s="718"/>
      <c r="D36" s="718"/>
      <c r="E36" s="722"/>
      <c r="F36" s="328"/>
      <c r="G36" s="328"/>
      <c r="H36" s="328"/>
    </row>
    <row r="37" spans="1:8" x14ac:dyDescent="0.3">
      <c r="A37" s="315" t="s">
        <v>508</v>
      </c>
      <c r="B37" s="329" t="s">
        <v>489</v>
      </c>
      <c r="C37" s="720"/>
      <c r="D37" s="720"/>
      <c r="E37" s="726"/>
      <c r="F37" s="333"/>
      <c r="G37" s="333"/>
      <c r="H37" s="333"/>
    </row>
    <row r="38" spans="1:8" x14ac:dyDescent="0.3">
      <c r="A38" s="321" t="s">
        <v>509</v>
      </c>
      <c r="B38" s="325" t="s">
        <v>510</v>
      </c>
      <c r="C38" s="718"/>
      <c r="D38" s="718"/>
      <c r="E38" s="721"/>
      <c r="F38" s="327"/>
      <c r="G38" s="327"/>
      <c r="H38" s="327"/>
    </row>
    <row r="39" spans="1:8" x14ac:dyDescent="0.3">
      <c r="A39" s="321" t="s">
        <v>511</v>
      </c>
      <c r="B39" s="331" t="s">
        <v>512</v>
      </c>
      <c r="C39" s="322"/>
      <c r="D39" s="322"/>
      <c r="E39" s="327">
        <f>E22+E38</f>
        <v>0</v>
      </c>
      <c r="F39" s="327">
        <f>F22+F38</f>
        <v>0</v>
      </c>
      <c r="G39" s="327">
        <f>G22+G38</f>
        <v>0</v>
      </c>
      <c r="H39" s="327">
        <f>H22+H38</f>
        <v>0</v>
      </c>
    </row>
  </sheetData>
  <mergeCells count="3">
    <mergeCell ref="A3:H3"/>
    <mergeCell ref="A4:H4"/>
    <mergeCell ref="E7:H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&amp;L&amp;"Times New Roman,Normál"&amp;12Balatonszőlős Község 
Önkormányzata &amp;C&amp;"Times New Roman,Félkövér"&amp;12 12.sz.melléklet
az önkormányzat 2017. évi költségvetési gazdálkodási beszámolójáról szóló
6/2018. (V. 18.)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view="pageLayout" zoomScaleNormal="100" workbookViewId="0">
      <selection activeCell="C11" sqref="C11"/>
    </sheetView>
  </sheetViews>
  <sheetFormatPr defaultRowHeight="15.55" x14ac:dyDescent="0.3"/>
  <cols>
    <col min="1" max="1" width="4.8984375" style="334" customWidth="1"/>
    <col min="2" max="2" width="25.3984375" style="334" customWidth="1"/>
    <col min="3" max="3" width="20.8984375" style="334" customWidth="1"/>
    <col min="4" max="4" width="18.3984375" style="334" bestFit="1" customWidth="1"/>
    <col min="5" max="5" width="17.296875" style="334" bestFit="1" customWidth="1"/>
    <col min="6" max="6" width="18.3984375" style="334" bestFit="1" customWidth="1"/>
    <col min="7" max="257" width="9.09765625" style="334"/>
    <col min="258" max="258" width="25.3984375" style="334" customWidth="1"/>
    <col min="259" max="259" width="20.8984375" style="334" customWidth="1"/>
    <col min="260" max="260" width="17.296875" style="334" bestFit="1" customWidth="1"/>
    <col min="261" max="261" width="13.8984375" style="334" bestFit="1" customWidth="1"/>
    <col min="262" max="513" width="9.09765625" style="334"/>
    <col min="514" max="514" width="25.3984375" style="334" customWidth="1"/>
    <col min="515" max="515" width="20.8984375" style="334" customWidth="1"/>
    <col min="516" max="516" width="17.296875" style="334" bestFit="1" customWidth="1"/>
    <col min="517" max="517" width="13.8984375" style="334" bestFit="1" customWidth="1"/>
    <col min="518" max="769" width="9.09765625" style="334"/>
    <col min="770" max="770" width="25.3984375" style="334" customWidth="1"/>
    <col min="771" max="771" width="20.8984375" style="334" customWidth="1"/>
    <col min="772" max="772" width="17.296875" style="334" bestFit="1" customWidth="1"/>
    <col min="773" max="773" width="13.8984375" style="334" bestFit="1" customWidth="1"/>
    <col min="774" max="1025" width="9.09765625" style="334"/>
    <col min="1026" max="1026" width="25.3984375" style="334" customWidth="1"/>
    <col min="1027" max="1027" width="20.8984375" style="334" customWidth="1"/>
    <col min="1028" max="1028" width="17.296875" style="334" bestFit="1" customWidth="1"/>
    <col min="1029" max="1029" width="13.8984375" style="334" bestFit="1" customWidth="1"/>
    <col min="1030" max="1281" width="9.09765625" style="334"/>
    <col min="1282" max="1282" width="25.3984375" style="334" customWidth="1"/>
    <col min="1283" max="1283" width="20.8984375" style="334" customWidth="1"/>
    <col min="1284" max="1284" width="17.296875" style="334" bestFit="1" customWidth="1"/>
    <col min="1285" max="1285" width="13.8984375" style="334" bestFit="1" customWidth="1"/>
    <col min="1286" max="1537" width="9.09765625" style="334"/>
    <col min="1538" max="1538" width="25.3984375" style="334" customWidth="1"/>
    <col min="1539" max="1539" width="20.8984375" style="334" customWidth="1"/>
    <col min="1540" max="1540" width="17.296875" style="334" bestFit="1" customWidth="1"/>
    <col min="1541" max="1541" width="13.8984375" style="334" bestFit="1" customWidth="1"/>
    <col min="1542" max="1793" width="9.09765625" style="334"/>
    <col min="1794" max="1794" width="25.3984375" style="334" customWidth="1"/>
    <col min="1795" max="1795" width="20.8984375" style="334" customWidth="1"/>
    <col min="1796" max="1796" width="17.296875" style="334" bestFit="1" customWidth="1"/>
    <col min="1797" max="1797" width="13.8984375" style="334" bestFit="1" customWidth="1"/>
    <col min="1798" max="2049" width="9.09765625" style="334"/>
    <col min="2050" max="2050" width="25.3984375" style="334" customWidth="1"/>
    <col min="2051" max="2051" width="20.8984375" style="334" customWidth="1"/>
    <col min="2052" max="2052" width="17.296875" style="334" bestFit="1" customWidth="1"/>
    <col min="2053" max="2053" width="13.8984375" style="334" bestFit="1" customWidth="1"/>
    <col min="2054" max="2305" width="9.09765625" style="334"/>
    <col min="2306" max="2306" width="25.3984375" style="334" customWidth="1"/>
    <col min="2307" max="2307" width="20.8984375" style="334" customWidth="1"/>
    <col min="2308" max="2308" width="17.296875" style="334" bestFit="1" customWidth="1"/>
    <col min="2309" max="2309" width="13.8984375" style="334" bestFit="1" customWidth="1"/>
    <col min="2310" max="2561" width="9.09765625" style="334"/>
    <col min="2562" max="2562" width="25.3984375" style="334" customWidth="1"/>
    <col min="2563" max="2563" width="20.8984375" style="334" customWidth="1"/>
    <col min="2564" max="2564" width="17.296875" style="334" bestFit="1" customWidth="1"/>
    <col min="2565" max="2565" width="13.8984375" style="334" bestFit="1" customWidth="1"/>
    <col min="2566" max="2817" width="9.09765625" style="334"/>
    <col min="2818" max="2818" width="25.3984375" style="334" customWidth="1"/>
    <col min="2819" max="2819" width="20.8984375" style="334" customWidth="1"/>
    <col min="2820" max="2820" width="17.296875" style="334" bestFit="1" customWidth="1"/>
    <col min="2821" max="2821" width="13.8984375" style="334" bestFit="1" customWidth="1"/>
    <col min="2822" max="3073" width="9.09765625" style="334"/>
    <col min="3074" max="3074" width="25.3984375" style="334" customWidth="1"/>
    <col min="3075" max="3075" width="20.8984375" style="334" customWidth="1"/>
    <col min="3076" max="3076" width="17.296875" style="334" bestFit="1" customWidth="1"/>
    <col min="3077" max="3077" width="13.8984375" style="334" bestFit="1" customWidth="1"/>
    <col min="3078" max="3329" width="9.09765625" style="334"/>
    <col min="3330" max="3330" width="25.3984375" style="334" customWidth="1"/>
    <col min="3331" max="3331" width="20.8984375" style="334" customWidth="1"/>
    <col min="3332" max="3332" width="17.296875" style="334" bestFit="1" customWidth="1"/>
    <col min="3333" max="3333" width="13.8984375" style="334" bestFit="1" customWidth="1"/>
    <col min="3334" max="3585" width="9.09765625" style="334"/>
    <col min="3586" max="3586" width="25.3984375" style="334" customWidth="1"/>
    <col min="3587" max="3587" width="20.8984375" style="334" customWidth="1"/>
    <col min="3588" max="3588" width="17.296875" style="334" bestFit="1" customWidth="1"/>
    <col min="3589" max="3589" width="13.8984375" style="334" bestFit="1" customWidth="1"/>
    <col min="3590" max="3841" width="9.09765625" style="334"/>
    <col min="3842" max="3842" width="25.3984375" style="334" customWidth="1"/>
    <col min="3843" max="3843" width="20.8984375" style="334" customWidth="1"/>
    <col min="3844" max="3844" width="17.296875" style="334" bestFit="1" customWidth="1"/>
    <col min="3845" max="3845" width="13.8984375" style="334" bestFit="1" customWidth="1"/>
    <col min="3846" max="4097" width="9.09765625" style="334"/>
    <col min="4098" max="4098" width="25.3984375" style="334" customWidth="1"/>
    <col min="4099" max="4099" width="20.8984375" style="334" customWidth="1"/>
    <col min="4100" max="4100" width="17.296875" style="334" bestFit="1" customWidth="1"/>
    <col min="4101" max="4101" width="13.8984375" style="334" bestFit="1" customWidth="1"/>
    <col min="4102" max="4353" width="9.09765625" style="334"/>
    <col min="4354" max="4354" width="25.3984375" style="334" customWidth="1"/>
    <col min="4355" max="4355" width="20.8984375" style="334" customWidth="1"/>
    <col min="4356" max="4356" width="17.296875" style="334" bestFit="1" customWidth="1"/>
    <col min="4357" max="4357" width="13.8984375" style="334" bestFit="1" customWidth="1"/>
    <col min="4358" max="4609" width="9.09765625" style="334"/>
    <col min="4610" max="4610" width="25.3984375" style="334" customWidth="1"/>
    <col min="4611" max="4611" width="20.8984375" style="334" customWidth="1"/>
    <col min="4612" max="4612" width="17.296875" style="334" bestFit="1" customWidth="1"/>
    <col min="4613" max="4613" width="13.8984375" style="334" bestFit="1" customWidth="1"/>
    <col min="4614" max="4865" width="9.09765625" style="334"/>
    <col min="4866" max="4866" width="25.3984375" style="334" customWidth="1"/>
    <col min="4867" max="4867" width="20.8984375" style="334" customWidth="1"/>
    <col min="4868" max="4868" width="17.296875" style="334" bestFit="1" customWidth="1"/>
    <col min="4869" max="4869" width="13.8984375" style="334" bestFit="1" customWidth="1"/>
    <col min="4870" max="5121" width="9.09765625" style="334"/>
    <col min="5122" max="5122" width="25.3984375" style="334" customWidth="1"/>
    <col min="5123" max="5123" width="20.8984375" style="334" customWidth="1"/>
    <col min="5124" max="5124" width="17.296875" style="334" bestFit="1" customWidth="1"/>
    <col min="5125" max="5125" width="13.8984375" style="334" bestFit="1" customWidth="1"/>
    <col min="5126" max="5377" width="9.09765625" style="334"/>
    <col min="5378" max="5378" width="25.3984375" style="334" customWidth="1"/>
    <col min="5379" max="5379" width="20.8984375" style="334" customWidth="1"/>
    <col min="5380" max="5380" width="17.296875" style="334" bestFit="1" customWidth="1"/>
    <col min="5381" max="5381" width="13.8984375" style="334" bestFit="1" customWidth="1"/>
    <col min="5382" max="5633" width="9.09765625" style="334"/>
    <col min="5634" max="5634" width="25.3984375" style="334" customWidth="1"/>
    <col min="5635" max="5635" width="20.8984375" style="334" customWidth="1"/>
    <col min="5636" max="5636" width="17.296875" style="334" bestFit="1" customWidth="1"/>
    <col min="5637" max="5637" width="13.8984375" style="334" bestFit="1" customWidth="1"/>
    <col min="5638" max="5889" width="9.09765625" style="334"/>
    <col min="5890" max="5890" width="25.3984375" style="334" customWidth="1"/>
    <col min="5891" max="5891" width="20.8984375" style="334" customWidth="1"/>
    <col min="5892" max="5892" width="17.296875" style="334" bestFit="1" customWidth="1"/>
    <col min="5893" max="5893" width="13.8984375" style="334" bestFit="1" customWidth="1"/>
    <col min="5894" max="6145" width="9.09765625" style="334"/>
    <col min="6146" max="6146" width="25.3984375" style="334" customWidth="1"/>
    <col min="6147" max="6147" width="20.8984375" style="334" customWidth="1"/>
    <col min="6148" max="6148" width="17.296875" style="334" bestFit="1" customWidth="1"/>
    <col min="6149" max="6149" width="13.8984375" style="334" bestFit="1" customWidth="1"/>
    <col min="6150" max="6401" width="9.09765625" style="334"/>
    <col min="6402" max="6402" width="25.3984375" style="334" customWidth="1"/>
    <col min="6403" max="6403" width="20.8984375" style="334" customWidth="1"/>
    <col min="6404" max="6404" width="17.296875" style="334" bestFit="1" customWidth="1"/>
    <col min="6405" max="6405" width="13.8984375" style="334" bestFit="1" customWidth="1"/>
    <col min="6406" max="6657" width="9.09765625" style="334"/>
    <col min="6658" max="6658" width="25.3984375" style="334" customWidth="1"/>
    <col min="6659" max="6659" width="20.8984375" style="334" customWidth="1"/>
    <col min="6660" max="6660" width="17.296875" style="334" bestFit="1" customWidth="1"/>
    <col min="6661" max="6661" width="13.8984375" style="334" bestFit="1" customWidth="1"/>
    <col min="6662" max="6913" width="9.09765625" style="334"/>
    <col min="6914" max="6914" width="25.3984375" style="334" customWidth="1"/>
    <col min="6915" max="6915" width="20.8984375" style="334" customWidth="1"/>
    <col min="6916" max="6916" width="17.296875" style="334" bestFit="1" customWidth="1"/>
    <col min="6917" max="6917" width="13.8984375" style="334" bestFit="1" customWidth="1"/>
    <col min="6918" max="7169" width="9.09765625" style="334"/>
    <col min="7170" max="7170" width="25.3984375" style="334" customWidth="1"/>
    <col min="7171" max="7171" width="20.8984375" style="334" customWidth="1"/>
    <col min="7172" max="7172" width="17.296875" style="334" bestFit="1" customWidth="1"/>
    <col min="7173" max="7173" width="13.8984375" style="334" bestFit="1" customWidth="1"/>
    <col min="7174" max="7425" width="9.09765625" style="334"/>
    <col min="7426" max="7426" width="25.3984375" style="334" customWidth="1"/>
    <col min="7427" max="7427" width="20.8984375" style="334" customWidth="1"/>
    <col min="7428" max="7428" width="17.296875" style="334" bestFit="1" customWidth="1"/>
    <col min="7429" max="7429" width="13.8984375" style="334" bestFit="1" customWidth="1"/>
    <col min="7430" max="7681" width="9.09765625" style="334"/>
    <col min="7682" max="7682" width="25.3984375" style="334" customWidth="1"/>
    <col min="7683" max="7683" width="20.8984375" style="334" customWidth="1"/>
    <col min="7684" max="7684" width="17.296875" style="334" bestFit="1" customWidth="1"/>
    <col min="7685" max="7685" width="13.8984375" style="334" bestFit="1" customWidth="1"/>
    <col min="7686" max="7937" width="9.09765625" style="334"/>
    <col min="7938" max="7938" width="25.3984375" style="334" customWidth="1"/>
    <col min="7939" max="7939" width="20.8984375" style="334" customWidth="1"/>
    <col min="7940" max="7940" width="17.296875" style="334" bestFit="1" customWidth="1"/>
    <col min="7941" max="7941" width="13.8984375" style="334" bestFit="1" customWidth="1"/>
    <col min="7942" max="8193" width="9.09765625" style="334"/>
    <col min="8194" max="8194" width="25.3984375" style="334" customWidth="1"/>
    <col min="8195" max="8195" width="20.8984375" style="334" customWidth="1"/>
    <col min="8196" max="8196" width="17.296875" style="334" bestFit="1" customWidth="1"/>
    <col min="8197" max="8197" width="13.8984375" style="334" bestFit="1" customWidth="1"/>
    <col min="8198" max="8449" width="9.09765625" style="334"/>
    <col min="8450" max="8450" width="25.3984375" style="334" customWidth="1"/>
    <col min="8451" max="8451" width="20.8984375" style="334" customWidth="1"/>
    <col min="8452" max="8452" width="17.296875" style="334" bestFit="1" customWidth="1"/>
    <col min="8453" max="8453" width="13.8984375" style="334" bestFit="1" customWidth="1"/>
    <col min="8454" max="8705" width="9.09765625" style="334"/>
    <col min="8706" max="8706" width="25.3984375" style="334" customWidth="1"/>
    <col min="8707" max="8707" width="20.8984375" style="334" customWidth="1"/>
    <col min="8708" max="8708" width="17.296875" style="334" bestFit="1" customWidth="1"/>
    <col min="8709" max="8709" width="13.8984375" style="334" bestFit="1" customWidth="1"/>
    <col min="8710" max="8961" width="9.09765625" style="334"/>
    <col min="8962" max="8962" width="25.3984375" style="334" customWidth="1"/>
    <col min="8963" max="8963" width="20.8984375" style="334" customWidth="1"/>
    <col min="8964" max="8964" width="17.296875" style="334" bestFit="1" customWidth="1"/>
    <col min="8965" max="8965" width="13.8984375" style="334" bestFit="1" customWidth="1"/>
    <col min="8966" max="9217" width="9.09765625" style="334"/>
    <col min="9218" max="9218" width="25.3984375" style="334" customWidth="1"/>
    <col min="9219" max="9219" width="20.8984375" style="334" customWidth="1"/>
    <col min="9220" max="9220" width="17.296875" style="334" bestFit="1" customWidth="1"/>
    <col min="9221" max="9221" width="13.8984375" style="334" bestFit="1" customWidth="1"/>
    <col min="9222" max="9473" width="9.09765625" style="334"/>
    <col min="9474" max="9474" width="25.3984375" style="334" customWidth="1"/>
    <col min="9475" max="9475" width="20.8984375" style="334" customWidth="1"/>
    <col min="9476" max="9476" width="17.296875" style="334" bestFit="1" customWidth="1"/>
    <col min="9477" max="9477" width="13.8984375" style="334" bestFit="1" customWidth="1"/>
    <col min="9478" max="9729" width="9.09765625" style="334"/>
    <col min="9730" max="9730" width="25.3984375" style="334" customWidth="1"/>
    <col min="9731" max="9731" width="20.8984375" style="334" customWidth="1"/>
    <col min="9732" max="9732" width="17.296875" style="334" bestFit="1" customWidth="1"/>
    <col min="9733" max="9733" width="13.8984375" style="334" bestFit="1" customWidth="1"/>
    <col min="9734" max="9985" width="9.09765625" style="334"/>
    <col min="9986" max="9986" width="25.3984375" style="334" customWidth="1"/>
    <col min="9987" max="9987" width="20.8984375" style="334" customWidth="1"/>
    <col min="9988" max="9988" width="17.296875" style="334" bestFit="1" customWidth="1"/>
    <col min="9989" max="9989" width="13.8984375" style="334" bestFit="1" customWidth="1"/>
    <col min="9990" max="10241" width="9.09765625" style="334"/>
    <col min="10242" max="10242" width="25.3984375" style="334" customWidth="1"/>
    <col min="10243" max="10243" width="20.8984375" style="334" customWidth="1"/>
    <col min="10244" max="10244" width="17.296875" style="334" bestFit="1" customWidth="1"/>
    <col min="10245" max="10245" width="13.8984375" style="334" bestFit="1" customWidth="1"/>
    <col min="10246" max="10497" width="9.09765625" style="334"/>
    <col min="10498" max="10498" width="25.3984375" style="334" customWidth="1"/>
    <col min="10499" max="10499" width="20.8984375" style="334" customWidth="1"/>
    <col min="10500" max="10500" width="17.296875" style="334" bestFit="1" customWidth="1"/>
    <col min="10501" max="10501" width="13.8984375" style="334" bestFit="1" customWidth="1"/>
    <col min="10502" max="10753" width="9.09765625" style="334"/>
    <col min="10754" max="10754" width="25.3984375" style="334" customWidth="1"/>
    <col min="10755" max="10755" width="20.8984375" style="334" customWidth="1"/>
    <col min="10756" max="10756" width="17.296875" style="334" bestFit="1" customWidth="1"/>
    <col min="10757" max="10757" width="13.8984375" style="334" bestFit="1" customWidth="1"/>
    <col min="10758" max="11009" width="9.09765625" style="334"/>
    <col min="11010" max="11010" width="25.3984375" style="334" customWidth="1"/>
    <col min="11011" max="11011" width="20.8984375" style="334" customWidth="1"/>
    <col min="11012" max="11012" width="17.296875" style="334" bestFit="1" customWidth="1"/>
    <col min="11013" max="11013" width="13.8984375" style="334" bestFit="1" customWidth="1"/>
    <col min="11014" max="11265" width="9.09765625" style="334"/>
    <col min="11266" max="11266" width="25.3984375" style="334" customWidth="1"/>
    <col min="11267" max="11267" width="20.8984375" style="334" customWidth="1"/>
    <col min="11268" max="11268" width="17.296875" style="334" bestFit="1" customWidth="1"/>
    <col min="11269" max="11269" width="13.8984375" style="334" bestFit="1" customWidth="1"/>
    <col min="11270" max="11521" width="9.09765625" style="334"/>
    <col min="11522" max="11522" width="25.3984375" style="334" customWidth="1"/>
    <col min="11523" max="11523" width="20.8984375" style="334" customWidth="1"/>
    <col min="11524" max="11524" width="17.296875" style="334" bestFit="1" customWidth="1"/>
    <col min="11525" max="11525" width="13.8984375" style="334" bestFit="1" customWidth="1"/>
    <col min="11526" max="11777" width="9.09765625" style="334"/>
    <col min="11778" max="11778" width="25.3984375" style="334" customWidth="1"/>
    <col min="11779" max="11779" width="20.8984375" style="334" customWidth="1"/>
    <col min="11780" max="11780" width="17.296875" style="334" bestFit="1" customWidth="1"/>
    <col min="11781" max="11781" width="13.8984375" style="334" bestFit="1" customWidth="1"/>
    <col min="11782" max="12033" width="9.09765625" style="334"/>
    <col min="12034" max="12034" width="25.3984375" style="334" customWidth="1"/>
    <col min="12035" max="12035" width="20.8984375" style="334" customWidth="1"/>
    <col min="12036" max="12036" width="17.296875" style="334" bestFit="1" customWidth="1"/>
    <col min="12037" max="12037" width="13.8984375" style="334" bestFit="1" customWidth="1"/>
    <col min="12038" max="12289" width="9.09765625" style="334"/>
    <col min="12290" max="12290" width="25.3984375" style="334" customWidth="1"/>
    <col min="12291" max="12291" width="20.8984375" style="334" customWidth="1"/>
    <col min="12292" max="12292" width="17.296875" style="334" bestFit="1" customWidth="1"/>
    <col min="12293" max="12293" width="13.8984375" style="334" bestFit="1" customWidth="1"/>
    <col min="12294" max="12545" width="9.09765625" style="334"/>
    <col min="12546" max="12546" width="25.3984375" style="334" customWidth="1"/>
    <col min="12547" max="12547" width="20.8984375" style="334" customWidth="1"/>
    <col min="12548" max="12548" width="17.296875" style="334" bestFit="1" customWidth="1"/>
    <col min="12549" max="12549" width="13.8984375" style="334" bestFit="1" customWidth="1"/>
    <col min="12550" max="12801" width="9.09765625" style="334"/>
    <col min="12802" max="12802" width="25.3984375" style="334" customWidth="1"/>
    <col min="12803" max="12803" width="20.8984375" style="334" customWidth="1"/>
    <col min="12804" max="12804" width="17.296875" style="334" bestFit="1" customWidth="1"/>
    <col min="12805" max="12805" width="13.8984375" style="334" bestFit="1" customWidth="1"/>
    <col min="12806" max="13057" width="9.09765625" style="334"/>
    <col min="13058" max="13058" width="25.3984375" style="334" customWidth="1"/>
    <col min="13059" max="13059" width="20.8984375" style="334" customWidth="1"/>
    <col min="13060" max="13060" width="17.296875" style="334" bestFit="1" customWidth="1"/>
    <col min="13061" max="13061" width="13.8984375" style="334" bestFit="1" customWidth="1"/>
    <col min="13062" max="13313" width="9.09765625" style="334"/>
    <col min="13314" max="13314" width="25.3984375" style="334" customWidth="1"/>
    <col min="13315" max="13315" width="20.8984375" style="334" customWidth="1"/>
    <col min="13316" max="13316" width="17.296875" style="334" bestFit="1" customWidth="1"/>
    <col min="13317" max="13317" width="13.8984375" style="334" bestFit="1" customWidth="1"/>
    <col min="13318" max="13569" width="9.09765625" style="334"/>
    <col min="13570" max="13570" width="25.3984375" style="334" customWidth="1"/>
    <col min="13571" max="13571" width="20.8984375" style="334" customWidth="1"/>
    <col min="13572" max="13572" width="17.296875" style="334" bestFit="1" customWidth="1"/>
    <col min="13573" max="13573" width="13.8984375" style="334" bestFit="1" customWidth="1"/>
    <col min="13574" max="13825" width="9.09765625" style="334"/>
    <col min="13826" max="13826" width="25.3984375" style="334" customWidth="1"/>
    <col min="13827" max="13827" width="20.8984375" style="334" customWidth="1"/>
    <col min="13828" max="13828" width="17.296875" style="334" bestFit="1" customWidth="1"/>
    <col min="13829" max="13829" width="13.8984375" style="334" bestFit="1" customWidth="1"/>
    <col min="13830" max="14081" width="9.09765625" style="334"/>
    <col min="14082" max="14082" width="25.3984375" style="334" customWidth="1"/>
    <col min="14083" max="14083" width="20.8984375" style="334" customWidth="1"/>
    <col min="14084" max="14084" width="17.296875" style="334" bestFit="1" customWidth="1"/>
    <col min="14085" max="14085" width="13.8984375" style="334" bestFit="1" customWidth="1"/>
    <col min="14086" max="14337" width="9.09765625" style="334"/>
    <col min="14338" max="14338" width="25.3984375" style="334" customWidth="1"/>
    <col min="14339" max="14339" width="20.8984375" style="334" customWidth="1"/>
    <col min="14340" max="14340" width="17.296875" style="334" bestFit="1" customWidth="1"/>
    <col min="14341" max="14341" width="13.8984375" style="334" bestFit="1" customWidth="1"/>
    <col min="14342" max="14593" width="9.09765625" style="334"/>
    <col min="14594" max="14594" width="25.3984375" style="334" customWidth="1"/>
    <col min="14595" max="14595" width="20.8984375" style="334" customWidth="1"/>
    <col min="14596" max="14596" width="17.296875" style="334" bestFit="1" customWidth="1"/>
    <col min="14597" max="14597" width="13.8984375" style="334" bestFit="1" customWidth="1"/>
    <col min="14598" max="14849" width="9.09765625" style="334"/>
    <col min="14850" max="14850" width="25.3984375" style="334" customWidth="1"/>
    <col min="14851" max="14851" width="20.8984375" style="334" customWidth="1"/>
    <col min="14852" max="14852" width="17.296875" style="334" bestFit="1" customWidth="1"/>
    <col min="14853" max="14853" width="13.8984375" style="334" bestFit="1" customWidth="1"/>
    <col min="14854" max="15105" width="9.09765625" style="334"/>
    <col min="15106" max="15106" width="25.3984375" style="334" customWidth="1"/>
    <col min="15107" max="15107" width="20.8984375" style="334" customWidth="1"/>
    <col min="15108" max="15108" width="17.296875" style="334" bestFit="1" customWidth="1"/>
    <col min="15109" max="15109" width="13.8984375" style="334" bestFit="1" customWidth="1"/>
    <col min="15110" max="15361" width="9.09765625" style="334"/>
    <col min="15362" max="15362" width="25.3984375" style="334" customWidth="1"/>
    <col min="15363" max="15363" width="20.8984375" style="334" customWidth="1"/>
    <col min="15364" max="15364" width="17.296875" style="334" bestFit="1" customWidth="1"/>
    <col min="15365" max="15365" width="13.8984375" style="334" bestFit="1" customWidth="1"/>
    <col min="15366" max="15617" width="9.09765625" style="334"/>
    <col min="15618" max="15618" width="25.3984375" style="334" customWidth="1"/>
    <col min="15619" max="15619" width="20.8984375" style="334" customWidth="1"/>
    <col min="15620" max="15620" width="17.296875" style="334" bestFit="1" customWidth="1"/>
    <col min="15621" max="15621" width="13.8984375" style="334" bestFit="1" customWidth="1"/>
    <col min="15622" max="15873" width="9.09765625" style="334"/>
    <col min="15874" max="15874" width="25.3984375" style="334" customWidth="1"/>
    <col min="15875" max="15875" width="20.8984375" style="334" customWidth="1"/>
    <col min="15876" max="15876" width="17.296875" style="334" bestFit="1" customWidth="1"/>
    <col min="15877" max="15877" width="13.8984375" style="334" bestFit="1" customWidth="1"/>
    <col min="15878" max="16129" width="9.09765625" style="334"/>
    <col min="16130" max="16130" width="25.3984375" style="334" customWidth="1"/>
    <col min="16131" max="16131" width="20.8984375" style="334" customWidth="1"/>
    <col min="16132" max="16132" width="17.296875" style="334" bestFit="1" customWidth="1"/>
    <col min="16133" max="16133" width="13.8984375" style="334" bestFit="1" customWidth="1"/>
    <col min="16134" max="16384" width="9.09765625" style="334"/>
  </cols>
  <sheetData>
    <row r="4" spans="1:6" ht="17.2" x14ac:dyDescent="0.3">
      <c r="A4" s="761" t="s">
        <v>513</v>
      </c>
      <c r="B4" s="761"/>
      <c r="C4" s="761"/>
      <c r="D4" s="761"/>
      <c r="E4" s="761"/>
    </row>
    <row r="5" spans="1:6" ht="17.2" x14ac:dyDescent="0.3">
      <c r="A5" s="761" t="s">
        <v>848</v>
      </c>
      <c r="B5" s="761"/>
      <c r="C5" s="761"/>
      <c r="D5" s="761"/>
      <c r="E5" s="761"/>
    </row>
    <row r="6" spans="1:6" ht="16.5" thickBot="1" x14ac:dyDescent="0.3"/>
    <row r="7" spans="1:6" ht="31.05" x14ac:dyDescent="0.3">
      <c r="A7" s="362" t="s">
        <v>534</v>
      </c>
      <c r="B7" s="335" t="s">
        <v>514</v>
      </c>
      <c r="C7" s="335" t="s">
        <v>515</v>
      </c>
      <c r="D7" s="335" t="s">
        <v>516</v>
      </c>
      <c r="E7" s="336" t="s">
        <v>517</v>
      </c>
    </row>
    <row r="8" spans="1:6" x14ac:dyDescent="0.3">
      <c r="A8" s="337"/>
      <c r="B8" s="338"/>
      <c r="C8" s="339" t="s">
        <v>518</v>
      </c>
      <c r="D8" s="339" t="s">
        <v>519</v>
      </c>
      <c r="E8" s="340" t="s">
        <v>520</v>
      </c>
    </row>
    <row r="9" spans="1:6" x14ac:dyDescent="0.3">
      <c r="A9" s="337"/>
      <c r="B9" s="338"/>
      <c r="C9" s="338"/>
      <c r="D9" s="339" t="s">
        <v>868</v>
      </c>
      <c r="E9" s="340" t="s">
        <v>869</v>
      </c>
    </row>
    <row r="10" spans="1:6" ht="16.5" thickBot="1" x14ac:dyDescent="0.3">
      <c r="A10" s="341" t="s">
        <v>456</v>
      </c>
      <c r="B10" s="342" t="s">
        <v>457</v>
      </c>
      <c r="C10" s="342" t="s">
        <v>458</v>
      </c>
      <c r="D10" s="342" t="s">
        <v>459</v>
      </c>
      <c r="E10" s="343" t="s">
        <v>460</v>
      </c>
    </row>
    <row r="11" spans="1:6" ht="77.55" x14ac:dyDescent="0.3">
      <c r="A11" s="344" t="s">
        <v>457</v>
      </c>
      <c r="B11" s="345" t="s">
        <v>521</v>
      </c>
      <c r="C11" s="346"/>
      <c r="D11" s="347"/>
      <c r="E11" s="348"/>
    </row>
    <row r="12" spans="1:6" ht="77.55" x14ac:dyDescent="0.3">
      <c r="A12" s="349" t="s">
        <v>458</v>
      </c>
      <c r="B12" s="345" t="s">
        <v>522</v>
      </c>
      <c r="C12" s="350"/>
      <c r="D12" s="351"/>
      <c r="E12" s="352">
        <v>0</v>
      </c>
    </row>
    <row r="13" spans="1:6" ht="62.05" x14ac:dyDescent="0.3">
      <c r="A13" s="349"/>
      <c r="B13" s="353" t="s">
        <v>523</v>
      </c>
      <c r="C13" s="354"/>
      <c r="D13" s="571">
        <f>SUM(D14:D20)</f>
        <v>15854347</v>
      </c>
      <c r="E13" s="571">
        <f>SUM(E14:E20)</f>
        <v>1182000</v>
      </c>
      <c r="F13" s="571">
        <f>SUM(F14:F20)</f>
        <v>14672347</v>
      </c>
    </row>
    <row r="14" spans="1:6" x14ac:dyDescent="0.3">
      <c r="A14" s="349"/>
      <c r="B14" s="355"/>
      <c r="C14" s="350" t="s">
        <v>524</v>
      </c>
      <c r="D14" s="570">
        <f t="shared" ref="D14:D20" si="0">F14+E14</f>
        <v>6489957</v>
      </c>
      <c r="E14" s="572">
        <v>930000</v>
      </c>
      <c r="F14" s="577">
        <f>'5.sz.tábla'!D29</f>
        <v>5559957</v>
      </c>
    </row>
    <row r="15" spans="1:6" x14ac:dyDescent="0.3">
      <c r="A15" s="349"/>
      <c r="B15" s="355"/>
      <c r="C15" s="350" t="s">
        <v>525</v>
      </c>
      <c r="D15" s="570">
        <f t="shared" si="0"/>
        <v>6245809</v>
      </c>
      <c r="E15" s="572">
        <v>17000</v>
      </c>
      <c r="F15" s="577">
        <f>'5.sz.tábla'!D33</f>
        <v>6228809</v>
      </c>
    </row>
    <row r="16" spans="1:6" x14ac:dyDescent="0.3">
      <c r="A16" s="349"/>
      <c r="B16" s="355"/>
      <c r="C16" s="356" t="s">
        <v>526</v>
      </c>
      <c r="D16" s="570">
        <f t="shared" si="0"/>
        <v>114600</v>
      </c>
      <c r="E16" s="572">
        <v>15000</v>
      </c>
      <c r="F16" s="577">
        <f>'5.sz.tábla'!D36</f>
        <v>99600</v>
      </c>
    </row>
    <row r="17" spans="1:6" x14ac:dyDescent="0.3">
      <c r="A17" s="349"/>
      <c r="B17" s="355"/>
      <c r="C17" s="356" t="s">
        <v>527</v>
      </c>
      <c r="D17" s="570">
        <f t="shared" si="0"/>
        <v>334180</v>
      </c>
      <c r="E17" s="572">
        <v>0</v>
      </c>
      <c r="F17" s="577">
        <f>'5.sz.tábla'!D30</f>
        <v>334180</v>
      </c>
    </row>
    <row r="18" spans="1:6" x14ac:dyDescent="0.3">
      <c r="A18" s="349"/>
      <c r="B18" s="355"/>
      <c r="C18" s="356" t="s">
        <v>528</v>
      </c>
      <c r="D18" s="570">
        <f t="shared" si="0"/>
        <v>0</v>
      </c>
      <c r="E18" s="572">
        <v>0</v>
      </c>
      <c r="F18" s="578">
        <v>0</v>
      </c>
    </row>
    <row r="19" spans="1:6" x14ac:dyDescent="0.3">
      <c r="A19" s="349"/>
      <c r="B19" s="355"/>
      <c r="C19" s="350" t="s">
        <v>529</v>
      </c>
      <c r="D19" s="570">
        <f t="shared" si="0"/>
        <v>2361654</v>
      </c>
      <c r="E19" s="572">
        <v>220000</v>
      </c>
      <c r="F19" s="578">
        <f>'5.sz.tábla'!D34</f>
        <v>2141654</v>
      </c>
    </row>
    <row r="20" spans="1:6" x14ac:dyDescent="0.3">
      <c r="A20" s="349"/>
      <c r="B20" s="355"/>
      <c r="C20" s="350" t="s">
        <v>530</v>
      </c>
      <c r="D20" s="570">
        <f t="shared" si="0"/>
        <v>308147</v>
      </c>
      <c r="E20" s="572">
        <v>0</v>
      </c>
      <c r="F20" s="578">
        <f>'5.sz.tábla'!D39</f>
        <v>308147</v>
      </c>
    </row>
    <row r="21" spans="1:6" ht="77.55" x14ac:dyDescent="0.3">
      <c r="A21" s="349" t="s">
        <v>459</v>
      </c>
      <c r="B21" s="345" t="s">
        <v>531</v>
      </c>
      <c r="C21" s="350"/>
      <c r="D21" s="570"/>
      <c r="E21" s="572"/>
      <c r="F21" s="578"/>
    </row>
    <row r="22" spans="1:6" ht="62.6" thickBot="1" x14ac:dyDescent="0.35">
      <c r="A22" s="357" t="s">
        <v>460</v>
      </c>
      <c r="B22" s="358" t="s">
        <v>532</v>
      </c>
      <c r="C22" s="359"/>
      <c r="D22" s="573"/>
      <c r="E22" s="574">
        <v>0</v>
      </c>
      <c r="F22" s="578"/>
    </row>
    <row r="23" spans="1:6" ht="16.100000000000001" thickBot="1" x14ac:dyDescent="0.35">
      <c r="A23" s="360"/>
      <c r="B23" s="361" t="s">
        <v>533</v>
      </c>
      <c r="C23" s="361"/>
      <c r="D23" s="575">
        <f>D22+D21+D12+D13+D11</f>
        <v>15854347</v>
      </c>
      <c r="E23" s="576">
        <f>E22+E21+E12+E13+E11</f>
        <v>1182000</v>
      </c>
      <c r="F23" s="579"/>
    </row>
    <row r="24" spans="1:6" x14ac:dyDescent="0.3">
      <c r="F24" s="579"/>
    </row>
  </sheetData>
  <mergeCells count="2">
    <mergeCell ref="A4:E4"/>
    <mergeCell ref="A5:E5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 xml:space="preserve">&amp;L&amp;"Times New Roman,Normál"&amp;12Balatonszőlős Község 
Önkormányzata &amp;C&amp;"Times New Roman,Félkövér"&amp;12 13. melléklet
az önkormányzat 2017. évi költségvetési gazdálkodási beszámolójáról szóló
6/2018. (V. 18.) önkormányzati rendeletéhez&amp;R&amp;P. 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19"/>
  <sheetViews>
    <sheetView view="pageLayout" zoomScaleNormal="100" workbookViewId="0">
      <selection activeCell="B10" sqref="B10"/>
    </sheetView>
  </sheetViews>
  <sheetFormatPr defaultRowHeight="15.55" x14ac:dyDescent="0.3"/>
  <cols>
    <col min="1" max="1" width="60.8984375" style="373" customWidth="1"/>
    <col min="2" max="2" width="13.3984375" style="372" customWidth="1"/>
    <col min="3" max="4" width="12.09765625" style="372" customWidth="1"/>
    <col min="5" max="5" width="11.09765625" style="372" customWidth="1"/>
    <col min="6" max="6" width="11.296875" style="372" customWidth="1"/>
    <col min="7" max="7" width="11.3984375" style="372" customWidth="1"/>
    <col min="8" max="8" width="18" style="372" customWidth="1"/>
    <col min="9" max="256" width="9.09765625" style="372"/>
    <col min="257" max="257" width="60.8984375" style="372" customWidth="1"/>
    <col min="258" max="258" width="13.3984375" style="372" customWidth="1"/>
    <col min="259" max="260" width="12.09765625" style="372" customWidth="1"/>
    <col min="261" max="261" width="11.09765625" style="372" customWidth="1"/>
    <col min="262" max="262" width="11.296875" style="372" customWidth="1"/>
    <col min="263" max="263" width="13.59765625" style="372" customWidth="1"/>
    <col min="264" max="264" width="18" style="372" customWidth="1"/>
    <col min="265" max="512" width="9.09765625" style="372"/>
    <col min="513" max="513" width="60.8984375" style="372" customWidth="1"/>
    <col min="514" max="514" width="13.3984375" style="372" customWidth="1"/>
    <col min="515" max="516" width="12.09765625" style="372" customWidth="1"/>
    <col min="517" max="517" width="11.09765625" style="372" customWidth="1"/>
    <col min="518" max="518" width="11.296875" style="372" customWidth="1"/>
    <col min="519" max="519" width="13.59765625" style="372" customWidth="1"/>
    <col min="520" max="520" width="18" style="372" customWidth="1"/>
    <col min="521" max="768" width="9.09765625" style="372"/>
    <col min="769" max="769" width="60.8984375" style="372" customWidth="1"/>
    <col min="770" max="770" width="13.3984375" style="372" customWidth="1"/>
    <col min="771" max="772" width="12.09765625" style="372" customWidth="1"/>
    <col min="773" max="773" width="11.09765625" style="372" customWidth="1"/>
    <col min="774" max="774" width="11.296875" style="372" customWidth="1"/>
    <col min="775" max="775" width="13.59765625" style="372" customWidth="1"/>
    <col min="776" max="776" width="18" style="372" customWidth="1"/>
    <col min="777" max="1024" width="9.09765625" style="372"/>
    <col min="1025" max="1025" width="60.8984375" style="372" customWidth="1"/>
    <col min="1026" max="1026" width="13.3984375" style="372" customWidth="1"/>
    <col min="1027" max="1028" width="12.09765625" style="372" customWidth="1"/>
    <col min="1029" max="1029" width="11.09765625" style="372" customWidth="1"/>
    <col min="1030" max="1030" width="11.296875" style="372" customWidth="1"/>
    <col min="1031" max="1031" width="13.59765625" style="372" customWidth="1"/>
    <col min="1032" max="1032" width="18" style="372" customWidth="1"/>
    <col min="1033" max="1280" width="9.09765625" style="372"/>
    <col min="1281" max="1281" width="60.8984375" style="372" customWidth="1"/>
    <col min="1282" max="1282" width="13.3984375" style="372" customWidth="1"/>
    <col min="1283" max="1284" width="12.09765625" style="372" customWidth="1"/>
    <col min="1285" max="1285" width="11.09765625" style="372" customWidth="1"/>
    <col min="1286" max="1286" width="11.296875" style="372" customWidth="1"/>
    <col min="1287" max="1287" width="13.59765625" style="372" customWidth="1"/>
    <col min="1288" max="1288" width="18" style="372" customWidth="1"/>
    <col min="1289" max="1536" width="9.09765625" style="372"/>
    <col min="1537" max="1537" width="60.8984375" style="372" customWidth="1"/>
    <col min="1538" max="1538" width="13.3984375" style="372" customWidth="1"/>
    <col min="1539" max="1540" width="12.09765625" style="372" customWidth="1"/>
    <col min="1541" max="1541" width="11.09765625" style="372" customWidth="1"/>
    <col min="1542" max="1542" width="11.296875" style="372" customWidth="1"/>
    <col min="1543" max="1543" width="13.59765625" style="372" customWidth="1"/>
    <col min="1544" max="1544" width="18" style="372" customWidth="1"/>
    <col min="1545" max="1792" width="9.09765625" style="372"/>
    <col min="1793" max="1793" width="60.8984375" style="372" customWidth="1"/>
    <col min="1794" max="1794" width="13.3984375" style="372" customWidth="1"/>
    <col min="1795" max="1796" width="12.09765625" style="372" customWidth="1"/>
    <col min="1797" max="1797" width="11.09765625" style="372" customWidth="1"/>
    <col min="1798" max="1798" width="11.296875" style="372" customWidth="1"/>
    <col min="1799" max="1799" width="13.59765625" style="372" customWidth="1"/>
    <col min="1800" max="1800" width="18" style="372" customWidth="1"/>
    <col min="1801" max="2048" width="9.09765625" style="372"/>
    <col min="2049" max="2049" width="60.8984375" style="372" customWidth="1"/>
    <col min="2050" max="2050" width="13.3984375" style="372" customWidth="1"/>
    <col min="2051" max="2052" width="12.09765625" style="372" customWidth="1"/>
    <col min="2053" max="2053" width="11.09765625" style="372" customWidth="1"/>
    <col min="2054" max="2054" width="11.296875" style="372" customWidth="1"/>
    <col min="2055" max="2055" width="13.59765625" style="372" customWidth="1"/>
    <col min="2056" max="2056" width="18" style="372" customWidth="1"/>
    <col min="2057" max="2304" width="9.09765625" style="372"/>
    <col min="2305" max="2305" width="60.8984375" style="372" customWidth="1"/>
    <col min="2306" max="2306" width="13.3984375" style="372" customWidth="1"/>
    <col min="2307" max="2308" width="12.09765625" style="372" customWidth="1"/>
    <col min="2309" max="2309" width="11.09765625" style="372" customWidth="1"/>
    <col min="2310" max="2310" width="11.296875" style="372" customWidth="1"/>
    <col min="2311" max="2311" width="13.59765625" style="372" customWidth="1"/>
    <col min="2312" max="2312" width="18" style="372" customWidth="1"/>
    <col min="2313" max="2560" width="9.09765625" style="372"/>
    <col min="2561" max="2561" width="60.8984375" style="372" customWidth="1"/>
    <col min="2562" max="2562" width="13.3984375" style="372" customWidth="1"/>
    <col min="2563" max="2564" width="12.09765625" style="372" customWidth="1"/>
    <col min="2565" max="2565" width="11.09765625" style="372" customWidth="1"/>
    <col min="2566" max="2566" width="11.296875" style="372" customWidth="1"/>
    <col min="2567" max="2567" width="13.59765625" style="372" customWidth="1"/>
    <col min="2568" max="2568" width="18" style="372" customWidth="1"/>
    <col min="2569" max="2816" width="9.09765625" style="372"/>
    <col min="2817" max="2817" width="60.8984375" style="372" customWidth="1"/>
    <col min="2818" max="2818" width="13.3984375" style="372" customWidth="1"/>
    <col min="2819" max="2820" width="12.09765625" style="372" customWidth="1"/>
    <col min="2821" max="2821" width="11.09765625" style="372" customWidth="1"/>
    <col min="2822" max="2822" width="11.296875" style="372" customWidth="1"/>
    <col min="2823" max="2823" width="13.59765625" style="372" customWidth="1"/>
    <col min="2824" max="2824" width="18" style="372" customWidth="1"/>
    <col min="2825" max="3072" width="9.09765625" style="372"/>
    <col min="3073" max="3073" width="60.8984375" style="372" customWidth="1"/>
    <col min="3074" max="3074" width="13.3984375" style="372" customWidth="1"/>
    <col min="3075" max="3076" width="12.09765625" style="372" customWidth="1"/>
    <col min="3077" max="3077" width="11.09765625" style="372" customWidth="1"/>
    <col min="3078" max="3078" width="11.296875" style="372" customWidth="1"/>
    <col min="3079" max="3079" width="13.59765625" style="372" customWidth="1"/>
    <col min="3080" max="3080" width="18" style="372" customWidth="1"/>
    <col min="3081" max="3328" width="9.09765625" style="372"/>
    <col min="3329" max="3329" width="60.8984375" style="372" customWidth="1"/>
    <col min="3330" max="3330" width="13.3984375" style="372" customWidth="1"/>
    <col min="3331" max="3332" width="12.09765625" style="372" customWidth="1"/>
    <col min="3333" max="3333" width="11.09765625" style="372" customWidth="1"/>
    <col min="3334" max="3334" width="11.296875" style="372" customWidth="1"/>
    <col min="3335" max="3335" width="13.59765625" style="372" customWidth="1"/>
    <col min="3336" max="3336" width="18" style="372" customWidth="1"/>
    <col min="3337" max="3584" width="9.09765625" style="372"/>
    <col min="3585" max="3585" width="60.8984375" style="372" customWidth="1"/>
    <col min="3586" max="3586" width="13.3984375" style="372" customWidth="1"/>
    <col min="3587" max="3588" width="12.09765625" style="372" customWidth="1"/>
    <col min="3589" max="3589" width="11.09765625" style="372" customWidth="1"/>
    <col min="3590" max="3590" width="11.296875" style="372" customWidth="1"/>
    <col min="3591" max="3591" width="13.59765625" style="372" customWidth="1"/>
    <col min="3592" max="3592" width="18" style="372" customWidth="1"/>
    <col min="3593" max="3840" width="9.09765625" style="372"/>
    <col min="3841" max="3841" width="60.8984375" style="372" customWidth="1"/>
    <col min="3842" max="3842" width="13.3984375" style="372" customWidth="1"/>
    <col min="3843" max="3844" width="12.09765625" style="372" customWidth="1"/>
    <col min="3845" max="3845" width="11.09765625" style="372" customWidth="1"/>
    <col min="3846" max="3846" width="11.296875" style="372" customWidth="1"/>
    <col min="3847" max="3847" width="13.59765625" style="372" customWidth="1"/>
    <col min="3848" max="3848" width="18" style="372" customWidth="1"/>
    <col min="3849" max="4096" width="9.09765625" style="372"/>
    <col min="4097" max="4097" width="60.8984375" style="372" customWidth="1"/>
    <col min="4098" max="4098" width="13.3984375" style="372" customWidth="1"/>
    <col min="4099" max="4100" width="12.09765625" style="372" customWidth="1"/>
    <col min="4101" max="4101" width="11.09765625" style="372" customWidth="1"/>
    <col min="4102" max="4102" width="11.296875" style="372" customWidth="1"/>
    <col min="4103" max="4103" width="13.59765625" style="372" customWidth="1"/>
    <col min="4104" max="4104" width="18" style="372" customWidth="1"/>
    <col min="4105" max="4352" width="9.09765625" style="372"/>
    <col min="4353" max="4353" width="60.8984375" style="372" customWidth="1"/>
    <col min="4354" max="4354" width="13.3984375" style="372" customWidth="1"/>
    <col min="4355" max="4356" width="12.09765625" style="372" customWidth="1"/>
    <col min="4357" max="4357" width="11.09765625" style="372" customWidth="1"/>
    <col min="4358" max="4358" width="11.296875" style="372" customWidth="1"/>
    <col min="4359" max="4359" width="13.59765625" style="372" customWidth="1"/>
    <col min="4360" max="4360" width="18" style="372" customWidth="1"/>
    <col min="4361" max="4608" width="9.09765625" style="372"/>
    <col min="4609" max="4609" width="60.8984375" style="372" customWidth="1"/>
    <col min="4610" max="4610" width="13.3984375" style="372" customWidth="1"/>
    <col min="4611" max="4612" width="12.09765625" style="372" customWidth="1"/>
    <col min="4613" max="4613" width="11.09765625" style="372" customWidth="1"/>
    <col min="4614" max="4614" width="11.296875" style="372" customWidth="1"/>
    <col min="4615" max="4615" width="13.59765625" style="372" customWidth="1"/>
    <col min="4616" max="4616" width="18" style="372" customWidth="1"/>
    <col min="4617" max="4864" width="9.09765625" style="372"/>
    <col min="4865" max="4865" width="60.8984375" style="372" customWidth="1"/>
    <col min="4866" max="4866" width="13.3984375" style="372" customWidth="1"/>
    <col min="4867" max="4868" width="12.09765625" style="372" customWidth="1"/>
    <col min="4869" max="4869" width="11.09765625" style="372" customWidth="1"/>
    <col min="4870" max="4870" width="11.296875" style="372" customWidth="1"/>
    <col min="4871" max="4871" width="13.59765625" style="372" customWidth="1"/>
    <col min="4872" max="4872" width="18" style="372" customWidth="1"/>
    <col min="4873" max="5120" width="9.09765625" style="372"/>
    <col min="5121" max="5121" width="60.8984375" style="372" customWidth="1"/>
    <col min="5122" max="5122" width="13.3984375" style="372" customWidth="1"/>
    <col min="5123" max="5124" width="12.09765625" style="372" customWidth="1"/>
    <col min="5125" max="5125" width="11.09765625" style="372" customWidth="1"/>
    <col min="5126" max="5126" width="11.296875" style="372" customWidth="1"/>
    <col min="5127" max="5127" width="13.59765625" style="372" customWidth="1"/>
    <col min="5128" max="5128" width="18" style="372" customWidth="1"/>
    <col min="5129" max="5376" width="9.09765625" style="372"/>
    <col min="5377" max="5377" width="60.8984375" style="372" customWidth="1"/>
    <col min="5378" max="5378" width="13.3984375" style="372" customWidth="1"/>
    <col min="5379" max="5380" width="12.09765625" style="372" customWidth="1"/>
    <col min="5381" max="5381" width="11.09765625" style="372" customWidth="1"/>
    <col min="5382" max="5382" width="11.296875" style="372" customWidth="1"/>
    <col min="5383" max="5383" width="13.59765625" style="372" customWidth="1"/>
    <col min="5384" max="5384" width="18" style="372" customWidth="1"/>
    <col min="5385" max="5632" width="9.09765625" style="372"/>
    <col min="5633" max="5633" width="60.8984375" style="372" customWidth="1"/>
    <col min="5634" max="5634" width="13.3984375" style="372" customWidth="1"/>
    <col min="5635" max="5636" width="12.09765625" style="372" customWidth="1"/>
    <col min="5637" max="5637" width="11.09765625" style="372" customWidth="1"/>
    <col min="5638" max="5638" width="11.296875" style="372" customWidth="1"/>
    <col min="5639" max="5639" width="13.59765625" style="372" customWidth="1"/>
    <col min="5640" max="5640" width="18" style="372" customWidth="1"/>
    <col min="5641" max="5888" width="9.09765625" style="372"/>
    <col min="5889" max="5889" width="60.8984375" style="372" customWidth="1"/>
    <col min="5890" max="5890" width="13.3984375" style="372" customWidth="1"/>
    <col min="5891" max="5892" width="12.09765625" style="372" customWidth="1"/>
    <col min="5893" max="5893" width="11.09765625" style="372" customWidth="1"/>
    <col min="5894" max="5894" width="11.296875" style="372" customWidth="1"/>
    <col min="5895" max="5895" width="13.59765625" style="372" customWidth="1"/>
    <col min="5896" max="5896" width="18" style="372" customWidth="1"/>
    <col min="5897" max="6144" width="9.09765625" style="372"/>
    <col min="6145" max="6145" width="60.8984375" style="372" customWidth="1"/>
    <col min="6146" max="6146" width="13.3984375" style="372" customWidth="1"/>
    <col min="6147" max="6148" width="12.09765625" style="372" customWidth="1"/>
    <col min="6149" max="6149" width="11.09765625" style="372" customWidth="1"/>
    <col min="6150" max="6150" width="11.296875" style="372" customWidth="1"/>
    <col min="6151" max="6151" width="13.59765625" style="372" customWidth="1"/>
    <col min="6152" max="6152" width="18" style="372" customWidth="1"/>
    <col min="6153" max="6400" width="9.09765625" style="372"/>
    <col min="6401" max="6401" width="60.8984375" style="372" customWidth="1"/>
    <col min="6402" max="6402" width="13.3984375" style="372" customWidth="1"/>
    <col min="6403" max="6404" width="12.09765625" style="372" customWidth="1"/>
    <col min="6405" max="6405" width="11.09765625" style="372" customWidth="1"/>
    <col min="6406" max="6406" width="11.296875" style="372" customWidth="1"/>
    <col min="6407" max="6407" width="13.59765625" style="372" customWidth="1"/>
    <col min="6408" max="6408" width="18" style="372" customWidth="1"/>
    <col min="6409" max="6656" width="9.09765625" style="372"/>
    <col min="6657" max="6657" width="60.8984375" style="372" customWidth="1"/>
    <col min="6658" max="6658" width="13.3984375" style="372" customWidth="1"/>
    <col min="6659" max="6660" width="12.09765625" style="372" customWidth="1"/>
    <col min="6661" max="6661" width="11.09765625" style="372" customWidth="1"/>
    <col min="6662" max="6662" width="11.296875" style="372" customWidth="1"/>
    <col min="6663" max="6663" width="13.59765625" style="372" customWidth="1"/>
    <col min="6664" max="6664" width="18" style="372" customWidth="1"/>
    <col min="6665" max="6912" width="9.09765625" style="372"/>
    <col min="6913" max="6913" width="60.8984375" style="372" customWidth="1"/>
    <col min="6914" max="6914" width="13.3984375" style="372" customWidth="1"/>
    <col min="6915" max="6916" width="12.09765625" style="372" customWidth="1"/>
    <col min="6917" max="6917" width="11.09765625" style="372" customWidth="1"/>
    <col min="6918" max="6918" width="11.296875" style="372" customWidth="1"/>
    <col min="6919" max="6919" width="13.59765625" style="372" customWidth="1"/>
    <col min="6920" max="6920" width="18" style="372" customWidth="1"/>
    <col min="6921" max="7168" width="9.09765625" style="372"/>
    <col min="7169" max="7169" width="60.8984375" style="372" customWidth="1"/>
    <col min="7170" max="7170" width="13.3984375" style="372" customWidth="1"/>
    <col min="7171" max="7172" width="12.09765625" style="372" customWidth="1"/>
    <col min="7173" max="7173" width="11.09765625" style="372" customWidth="1"/>
    <col min="7174" max="7174" width="11.296875" style="372" customWidth="1"/>
    <col min="7175" max="7175" width="13.59765625" style="372" customWidth="1"/>
    <col min="7176" max="7176" width="18" style="372" customWidth="1"/>
    <col min="7177" max="7424" width="9.09765625" style="372"/>
    <col min="7425" max="7425" width="60.8984375" style="372" customWidth="1"/>
    <col min="7426" max="7426" width="13.3984375" style="372" customWidth="1"/>
    <col min="7427" max="7428" width="12.09765625" style="372" customWidth="1"/>
    <col min="7429" max="7429" width="11.09765625" style="372" customWidth="1"/>
    <col min="7430" max="7430" width="11.296875" style="372" customWidth="1"/>
    <col min="7431" max="7431" width="13.59765625" style="372" customWidth="1"/>
    <col min="7432" max="7432" width="18" style="372" customWidth="1"/>
    <col min="7433" max="7680" width="9.09765625" style="372"/>
    <col min="7681" max="7681" width="60.8984375" style="372" customWidth="1"/>
    <col min="7682" max="7682" width="13.3984375" style="372" customWidth="1"/>
    <col min="7683" max="7684" width="12.09765625" style="372" customWidth="1"/>
    <col min="7685" max="7685" width="11.09765625" style="372" customWidth="1"/>
    <col min="7686" max="7686" width="11.296875" style="372" customWidth="1"/>
    <col min="7687" max="7687" width="13.59765625" style="372" customWidth="1"/>
    <col min="7688" max="7688" width="18" style="372" customWidth="1"/>
    <col min="7689" max="7936" width="9.09765625" style="372"/>
    <col min="7937" max="7937" width="60.8984375" style="372" customWidth="1"/>
    <col min="7938" max="7938" width="13.3984375" style="372" customWidth="1"/>
    <col min="7939" max="7940" width="12.09765625" style="372" customWidth="1"/>
    <col min="7941" max="7941" width="11.09765625" style="372" customWidth="1"/>
    <col min="7942" max="7942" width="11.296875" style="372" customWidth="1"/>
    <col min="7943" max="7943" width="13.59765625" style="372" customWidth="1"/>
    <col min="7944" max="7944" width="18" style="372" customWidth="1"/>
    <col min="7945" max="8192" width="9.09765625" style="372"/>
    <col min="8193" max="8193" width="60.8984375" style="372" customWidth="1"/>
    <col min="8194" max="8194" width="13.3984375" style="372" customWidth="1"/>
    <col min="8195" max="8196" width="12.09765625" style="372" customWidth="1"/>
    <col min="8197" max="8197" width="11.09765625" style="372" customWidth="1"/>
    <col min="8198" max="8198" width="11.296875" style="372" customWidth="1"/>
    <col min="8199" max="8199" width="13.59765625" style="372" customWidth="1"/>
    <col min="8200" max="8200" width="18" style="372" customWidth="1"/>
    <col min="8201" max="8448" width="9.09765625" style="372"/>
    <col min="8449" max="8449" width="60.8984375" style="372" customWidth="1"/>
    <col min="8450" max="8450" width="13.3984375" style="372" customWidth="1"/>
    <col min="8451" max="8452" width="12.09765625" style="372" customWidth="1"/>
    <col min="8453" max="8453" width="11.09765625" style="372" customWidth="1"/>
    <col min="8454" max="8454" width="11.296875" style="372" customWidth="1"/>
    <col min="8455" max="8455" width="13.59765625" style="372" customWidth="1"/>
    <col min="8456" max="8456" width="18" style="372" customWidth="1"/>
    <col min="8457" max="8704" width="9.09765625" style="372"/>
    <col min="8705" max="8705" width="60.8984375" style="372" customWidth="1"/>
    <col min="8706" max="8706" width="13.3984375" style="372" customWidth="1"/>
    <col min="8707" max="8708" width="12.09765625" style="372" customWidth="1"/>
    <col min="8709" max="8709" width="11.09765625" style="372" customWidth="1"/>
    <col min="8710" max="8710" width="11.296875" style="372" customWidth="1"/>
    <col min="8711" max="8711" width="13.59765625" style="372" customWidth="1"/>
    <col min="8712" max="8712" width="18" style="372" customWidth="1"/>
    <col min="8713" max="8960" width="9.09765625" style="372"/>
    <col min="8961" max="8961" width="60.8984375" style="372" customWidth="1"/>
    <col min="8962" max="8962" width="13.3984375" style="372" customWidth="1"/>
    <col min="8963" max="8964" width="12.09765625" style="372" customWidth="1"/>
    <col min="8965" max="8965" width="11.09765625" style="372" customWidth="1"/>
    <col min="8966" max="8966" width="11.296875" style="372" customWidth="1"/>
    <col min="8967" max="8967" width="13.59765625" style="372" customWidth="1"/>
    <col min="8968" max="8968" width="18" style="372" customWidth="1"/>
    <col min="8969" max="9216" width="9.09765625" style="372"/>
    <col min="9217" max="9217" width="60.8984375" style="372" customWidth="1"/>
    <col min="9218" max="9218" width="13.3984375" style="372" customWidth="1"/>
    <col min="9219" max="9220" width="12.09765625" style="372" customWidth="1"/>
    <col min="9221" max="9221" width="11.09765625" style="372" customWidth="1"/>
    <col min="9222" max="9222" width="11.296875" style="372" customWidth="1"/>
    <col min="9223" max="9223" width="13.59765625" style="372" customWidth="1"/>
    <col min="9224" max="9224" width="18" style="372" customWidth="1"/>
    <col min="9225" max="9472" width="9.09765625" style="372"/>
    <col min="9473" max="9473" width="60.8984375" style="372" customWidth="1"/>
    <col min="9474" max="9474" width="13.3984375" style="372" customWidth="1"/>
    <col min="9475" max="9476" width="12.09765625" style="372" customWidth="1"/>
    <col min="9477" max="9477" width="11.09765625" style="372" customWidth="1"/>
    <col min="9478" max="9478" width="11.296875" style="372" customWidth="1"/>
    <col min="9479" max="9479" width="13.59765625" style="372" customWidth="1"/>
    <col min="9480" max="9480" width="18" style="372" customWidth="1"/>
    <col min="9481" max="9728" width="9.09765625" style="372"/>
    <col min="9729" max="9729" width="60.8984375" style="372" customWidth="1"/>
    <col min="9730" max="9730" width="13.3984375" style="372" customWidth="1"/>
    <col min="9731" max="9732" width="12.09765625" style="372" customWidth="1"/>
    <col min="9733" max="9733" width="11.09765625" style="372" customWidth="1"/>
    <col min="9734" max="9734" width="11.296875" style="372" customWidth="1"/>
    <col min="9735" max="9735" width="13.59765625" style="372" customWidth="1"/>
    <col min="9736" max="9736" width="18" style="372" customWidth="1"/>
    <col min="9737" max="9984" width="9.09765625" style="372"/>
    <col min="9985" max="9985" width="60.8984375" style="372" customWidth="1"/>
    <col min="9986" max="9986" width="13.3984375" style="372" customWidth="1"/>
    <col min="9987" max="9988" width="12.09765625" style="372" customWidth="1"/>
    <col min="9989" max="9989" width="11.09765625" style="372" customWidth="1"/>
    <col min="9990" max="9990" width="11.296875" style="372" customWidth="1"/>
    <col min="9991" max="9991" width="13.59765625" style="372" customWidth="1"/>
    <col min="9992" max="9992" width="18" style="372" customWidth="1"/>
    <col min="9993" max="10240" width="9.09765625" style="372"/>
    <col min="10241" max="10241" width="60.8984375" style="372" customWidth="1"/>
    <col min="10242" max="10242" width="13.3984375" style="372" customWidth="1"/>
    <col min="10243" max="10244" width="12.09765625" style="372" customWidth="1"/>
    <col min="10245" max="10245" width="11.09765625" style="372" customWidth="1"/>
    <col min="10246" max="10246" width="11.296875" style="372" customWidth="1"/>
    <col min="10247" max="10247" width="13.59765625" style="372" customWidth="1"/>
    <col min="10248" max="10248" width="18" style="372" customWidth="1"/>
    <col min="10249" max="10496" width="9.09765625" style="372"/>
    <col min="10497" max="10497" width="60.8984375" style="372" customWidth="1"/>
    <col min="10498" max="10498" width="13.3984375" style="372" customWidth="1"/>
    <col min="10499" max="10500" width="12.09765625" style="372" customWidth="1"/>
    <col min="10501" max="10501" width="11.09765625" style="372" customWidth="1"/>
    <col min="10502" max="10502" width="11.296875" style="372" customWidth="1"/>
    <col min="10503" max="10503" width="13.59765625" style="372" customWidth="1"/>
    <col min="10504" max="10504" width="18" style="372" customWidth="1"/>
    <col min="10505" max="10752" width="9.09765625" style="372"/>
    <col min="10753" max="10753" width="60.8984375" style="372" customWidth="1"/>
    <col min="10754" max="10754" width="13.3984375" style="372" customWidth="1"/>
    <col min="10755" max="10756" width="12.09765625" style="372" customWidth="1"/>
    <col min="10757" max="10757" width="11.09765625" style="372" customWidth="1"/>
    <col min="10758" max="10758" width="11.296875" style="372" customWidth="1"/>
    <col min="10759" max="10759" width="13.59765625" style="372" customWidth="1"/>
    <col min="10760" max="10760" width="18" style="372" customWidth="1"/>
    <col min="10761" max="11008" width="9.09765625" style="372"/>
    <col min="11009" max="11009" width="60.8984375" style="372" customWidth="1"/>
    <col min="11010" max="11010" width="13.3984375" style="372" customWidth="1"/>
    <col min="11011" max="11012" width="12.09765625" style="372" customWidth="1"/>
    <col min="11013" max="11013" width="11.09765625" style="372" customWidth="1"/>
    <col min="11014" max="11014" width="11.296875" style="372" customWidth="1"/>
    <col min="11015" max="11015" width="13.59765625" style="372" customWidth="1"/>
    <col min="11016" max="11016" width="18" style="372" customWidth="1"/>
    <col min="11017" max="11264" width="9.09765625" style="372"/>
    <col min="11265" max="11265" width="60.8984375" style="372" customWidth="1"/>
    <col min="11266" max="11266" width="13.3984375" style="372" customWidth="1"/>
    <col min="11267" max="11268" width="12.09765625" style="372" customWidth="1"/>
    <col min="11269" max="11269" width="11.09765625" style="372" customWidth="1"/>
    <col min="11270" max="11270" width="11.296875" style="372" customWidth="1"/>
    <col min="11271" max="11271" width="13.59765625" style="372" customWidth="1"/>
    <col min="11272" max="11272" width="18" style="372" customWidth="1"/>
    <col min="11273" max="11520" width="9.09765625" style="372"/>
    <col min="11521" max="11521" width="60.8984375" style="372" customWidth="1"/>
    <col min="11522" max="11522" width="13.3984375" style="372" customWidth="1"/>
    <col min="11523" max="11524" width="12.09765625" style="372" customWidth="1"/>
    <col min="11525" max="11525" width="11.09765625" style="372" customWidth="1"/>
    <col min="11526" max="11526" width="11.296875" style="372" customWidth="1"/>
    <col min="11527" max="11527" width="13.59765625" style="372" customWidth="1"/>
    <col min="11528" max="11528" width="18" style="372" customWidth="1"/>
    <col min="11529" max="11776" width="9.09765625" style="372"/>
    <col min="11777" max="11777" width="60.8984375" style="372" customWidth="1"/>
    <col min="11778" max="11778" width="13.3984375" style="372" customWidth="1"/>
    <col min="11779" max="11780" width="12.09765625" style="372" customWidth="1"/>
    <col min="11781" max="11781" width="11.09765625" style="372" customWidth="1"/>
    <col min="11782" max="11782" width="11.296875" style="372" customWidth="1"/>
    <col min="11783" max="11783" width="13.59765625" style="372" customWidth="1"/>
    <col min="11784" max="11784" width="18" style="372" customWidth="1"/>
    <col min="11785" max="12032" width="9.09765625" style="372"/>
    <col min="12033" max="12033" width="60.8984375" style="372" customWidth="1"/>
    <col min="12034" max="12034" width="13.3984375" style="372" customWidth="1"/>
    <col min="12035" max="12036" width="12.09765625" style="372" customWidth="1"/>
    <col min="12037" max="12037" width="11.09765625" style="372" customWidth="1"/>
    <col min="12038" max="12038" width="11.296875" style="372" customWidth="1"/>
    <col min="12039" max="12039" width="13.59765625" style="372" customWidth="1"/>
    <col min="12040" max="12040" width="18" style="372" customWidth="1"/>
    <col min="12041" max="12288" width="9.09765625" style="372"/>
    <col min="12289" max="12289" width="60.8984375" style="372" customWidth="1"/>
    <col min="12290" max="12290" width="13.3984375" style="372" customWidth="1"/>
    <col min="12291" max="12292" width="12.09765625" style="372" customWidth="1"/>
    <col min="12293" max="12293" width="11.09765625" style="372" customWidth="1"/>
    <col min="12294" max="12294" width="11.296875" style="372" customWidth="1"/>
    <col min="12295" max="12295" width="13.59765625" style="372" customWidth="1"/>
    <col min="12296" max="12296" width="18" style="372" customWidth="1"/>
    <col min="12297" max="12544" width="9.09765625" style="372"/>
    <col min="12545" max="12545" width="60.8984375" style="372" customWidth="1"/>
    <col min="12546" max="12546" width="13.3984375" style="372" customWidth="1"/>
    <col min="12547" max="12548" width="12.09765625" style="372" customWidth="1"/>
    <col min="12549" max="12549" width="11.09765625" style="372" customWidth="1"/>
    <col min="12550" max="12550" width="11.296875" style="372" customWidth="1"/>
    <col min="12551" max="12551" width="13.59765625" style="372" customWidth="1"/>
    <col min="12552" max="12552" width="18" style="372" customWidth="1"/>
    <col min="12553" max="12800" width="9.09765625" style="372"/>
    <col min="12801" max="12801" width="60.8984375" style="372" customWidth="1"/>
    <col min="12802" max="12802" width="13.3984375" style="372" customWidth="1"/>
    <col min="12803" max="12804" width="12.09765625" style="372" customWidth="1"/>
    <col min="12805" max="12805" width="11.09765625" style="372" customWidth="1"/>
    <col min="12806" max="12806" width="11.296875" style="372" customWidth="1"/>
    <col min="12807" max="12807" width="13.59765625" style="372" customWidth="1"/>
    <col min="12808" max="12808" width="18" style="372" customWidth="1"/>
    <col min="12809" max="13056" width="9.09765625" style="372"/>
    <col min="13057" max="13057" width="60.8984375" style="372" customWidth="1"/>
    <col min="13058" max="13058" width="13.3984375" style="372" customWidth="1"/>
    <col min="13059" max="13060" width="12.09765625" style="372" customWidth="1"/>
    <col min="13061" max="13061" width="11.09765625" style="372" customWidth="1"/>
    <col min="13062" max="13062" width="11.296875" style="372" customWidth="1"/>
    <col min="13063" max="13063" width="13.59765625" style="372" customWidth="1"/>
    <col min="13064" max="13064" width="18" style="372" customWidth="1"/>
    <col min="13065" max="13312" width="9.09765625" style="372"/>
    <col min="13313" max="13313" width="60.8984375" style="372" customWidth="1"/>
    <col min="13314" max="13314" width="13.3984375" style="372" customWidth="1"/>
    <col min="13315" max="13316" width="12.09765625" style="372" customWidth="1"/>
    <col min="13317" max="13317" width="11.09765625" style="372" customWidth="1"/>
    <col min="13318" max="13318" width="11.296875" style="372" customWidth="1"/>
    <col min="13319" max="13319" width="13.59765625" style="372" customWidth="1"/>
    <col min="13320" max="13320" width="18" style="372" customWidth="1"/>
    <col min="13321" max="13568" width="9.09765625" style="372"/>
    <col min="13569" max="13569" width="60.8984375" style="372" customWidth="1"/>
    <col min="13570" max="13570" width="13.3984375" style="372" customWidth="1"/>
    <col min="13571" max="13572" width="12.09765625" style="372" customWidth="1"/>
    <col min="13573" max="13573" width="11.09765625" style="372" customWidth="1"/>
    <col min="13574" max="13574" width="11.296875" style="372" customWidth="1"/>
    <col min="13575" max="13575" width="13.59765625" style="372" customWidth="1"/>
    <col min="13576" max="13576" width="18" style="372" customWidth="1"/>
    <col min="13577" max="13824" width="9.09765625" style="372"/>
    <col min="13825" max="13825" width="60.8984375" style="372" customWidth="1"/>
    <col min="13826" max="13826" width="13.3984375" style="372" customWidth="1"/>
    <col min="13827" max="13828" width="12.09765625" style="372" customWidth="1"/>
    <col min="13829" max="13829" width="11.09765625" style="372" customWidth="1"/>
    <col min="13830" max="13830" width="11.296875" style="372" customWidth="1"/>
    <col min="13831" max="13831" width="13.59765625" style="372" customWidth="1"/>
    <col min="13832" max="13832" width="18" style="372" customWidth="1"/>
    <col min="13833" max="14080" width="9.09765625" style="372"/>
    <col min="14081" max="14081" width="60.8984375" style="372" customWidth="1"/>
    <col min="14082" max="14082" width="13.3984375" style="372" customWidth="1"/>
    <col min="14083" max="14084" width="12.09765625" style="372" customWidth="1"/>
    <col min="14085" max="14085" width="11.09765625" style="372" customWidth="1"/>
    <col min="14086" max="14086" width="11.296875" style="372" customWidth="1"/>
    <col min="14087" max="14087" width="13.59765625" style="372" customWidth="1"/>
    <col min="14088" max="14088" width="18" style="372" customWidth="1"/>
    <col min="14089" max="14336" width="9.09765625" style="372"/>
    <col min="14337" max="14337" width="60.8984375" style="372" customWidth="1"/>
    <col min="14338" max="14338" width="13.3984375" style="372" customWidth="1"/>
    <col min="14339" max="14340" width="12.09765625" style="372" customWidth="1"/>
    <col min="14341" max="14341" width="11.09765625" style="372" customWidth="1"/>
    <col min="14342" max="14342" width="11.296875" style="372" customWidth="1"/>
    <col min="14343" max="14343" width="13.59765625" style="372" customWidth="1"/>
    <col min="14344" max="14344" width="18" style="372" customWidth="1"/>
    <col min="14345" max="14592" width="9.09765625" style="372"/>
    <col min="14593" max="14593" width="60.8984375" style="372" customWidth="1"/>
    <col min="14594" max="14594" width="13.3984375" style="372" customWidth="1"/>
    <col min="14595" max="14596" width="12.09765625" style="372" customWidth="1"/>
    <col min="14597" max="14597" width="11.09765625" style="372" customWidth="1"/>
    <col min="14598" max="14598" width="11.296875" style="372" customWidth="1"/>
    <col min="14599" max="14599" width="13.59765625" style="372" customWidth="1"/>
    <col min="14600" max="14600" width="18" style="372" customWidth="1"/>
    <col min="14601" max="14848" width="9.09765625" style="372"/>
    <col min="14849" max="14849" width="60.8984375" style="372" customWidth="1"/>
    <col min="14850" max="14850" width="13.3984375" style="372" customWidth="1"/>
    <col min="14851" max="14852" width="12.09765625" style="372" customWidth="1"/>
    <col min="14853" max="14853" width="11.09765625" style="372" customWidth="1"/>
    <col min="14854" max="14854" width="11.296875" style="372" customWidth="1"/>
    <col min="14855" max="14855" width="13.59765625" style="372" customWidth="1"/>
    <col min="14856" max="14856" width="18" style="372" customWidth="1"/>
    <col min="14857" max="15104" width="9.09765625" style="372"/>
    <col min="15105" max="15105" width="60.8984375" style="372" customWidth="1"/>
    <col min="15106" max="15106" width="13.3984375" style="372" customWidth="1"/>
    <col min="15107" max="15108" width="12.09765625" style="372" customWidth="1"/>
    <col min="15109" max="15109" width="11.09765625" style="372" customWidth="1"/>
    <col min="15110" max="15110" width="11.296875" style="372" customWidth="1"/>
    <col min="15111" max="15111" width="13.59765625" style="372" customWidth="1"/>
    <col min="15112" max="15112" width="18" style="372" customWidth="1"/>
    <col min="15113" max="15360" width="9.09765625" style="372"/>
    <col min="15361" max="15361" width="60.8984375" style="372" customWidth="1"/>
    <col min="15362" max="15362" width="13.3984375" style="372" customWidth="1"/>
    <col min="15363" max="15364" width="12.09765625" style="372" customWidth="1"/>
    <col min="15365" max="15365" width="11.09765625" style="372" customWidth="1"/>
    <col min="15366" max="15366" width="11.296875" style="372" customWidth="1"/>
    <col min="15367" max="15367" width="13.59765625" style="372" customWidth="1"/>
    <col min="15368" max="15368" width="18" style="372" customWidth="1"/>
    <col min="15369" max="15616" width="9.09765625" style="372"/>
    <col min="15617" max="15617" width="60.8984375" style="372" customWidth="1"/>
    <col min="15618" max="15618" width="13.3984375" style="372" customWidth="1"/>
    <col min="15619" max="15620" width="12.09765625" style="372" customWidth="1"/>
    <col min="15621" max="15621" width="11.09765625" style="372" customWidth="1"/>
    <col min="15622" max="15622" width="11.296875" style="372" customWidth="1"/>
    <col min="15623" max="15623" width="13.59765625" style="372" customWidth="1"/>
    <col min="15624" max="15624" width="18" style="372" customWidth="1"/>
    <col min="15625" max="15872" width="9.09765625" style="372"/>
    <col min="15873" max="15873" width="60.8984375" style="372" customWidth="1"/>
    <col min="15874" max="15874" width="13.3984375" style="372" customWidth="1"/>
    <col min="15875" max="15876" width="12.09765625" style="372" customWidth="1"/>
    <col min="15877" max="15877" width="11.09765625" style="372" customWidth="1"/>
    <col min="15878" max="15878" width="11.296875" style="372" customWidth="1"/>
    <col min="15879" max="15879" width="13.59765625" style="372" customWidth="1"/>
    <col min="15880" max="15880" width="18" style="372" customWidth="1"/>
    <col min="15881" max="16128" width="9.09765625" style="372"/>
    <col min="16129" max="16129" width="60.8984375" style="372" customWidth="1"/>
    <col min="16130" max="16130" width="13.3984375" style="372" customWidth="1"/>
    <col min="16131" max="16132" width="12.09765625" style="372" customWidth="1"/>
    <col min="16133" max="16133" width="11.09765625" style="372" customWidth="1"/>
    <col min="16134" max="16134" width="11.296875" style="372" customWidth="1"/>
    <col min="16135" max="16135" width="13.59765625" style="372" customWidth="1"/>
    <col min="16136" max="16136" width="18" style="372" customWidth="1"/>
    <col min="16137" max="16384" width="9.09765625" style="372"/>
  </cols>
  <sheetData>
    <row r="4" spans="1:256" ht="54" customHeight="1" x14ac:dyDescent="0.3">
      <c r="A4" s="762" t="s">
        <v>535</v>
      </c>
      <c r="B4" s="762"/>
      <c r="C4" s="762"/>
      <c r="D4" s="762"/>
      <c r="E4" s="762"/>
      <c r="F4" s="762"/>
      <c r="G4" s="762"/>
      <c r="H4" s="370"/>
    </row>
    <row r="5" spans="1:256" ht="15.8" x14ac:dyDescent="0.25">
      <c r="A5" s="371"/>
      <c r="B5" s="373"/>
      <c r="C5" s="373"/>
      <c r="D5" s="373"/>
      <c r="E5" s="373"/>
      <c r="F5" s="373"/>
      <c r="G5" s="373"/>
    </row>
    <row r="7" spans="1:256" ht="31.05" x14ac:dyDescent="0.3">
      <c r="A7" s="374" t="s">
        <v>536</v>
      </c>
      <c r="B7" s="375"/>
      <c r="C7" s="376" t="s">
        <v>537</v>
      </c>
      <c r="D7" s="376" t="s">
        <v>849</v>
      </c>
      <c r="E7" s="376" t="s">
        <v>538</v>
      </c>
      <c r="F7" s="376" t="s">
        <v>549</v>
      </c>
      <c r="G7" s="376" t="s">
        <v>850</v>
      </c>
    </row>
    <row r="8" spans="1:256" x14ac:dyDescent="0.3">
      <c r="A8" s="377" t="s">
        <v>539</v>
      </c>
      <c r="B8" s="378"/>
      <c r="C8" s="379">
        <f>'5.sz.tábla'!C27-'5.sz.tábla'!C34-C12</f>
        <v>9433000</v>
      </c>
      <c r="D8" s="379">
        <f>'5.sz.tábla'!D27-'5.sz.tábla'!D34-D12</f>
        <v>12222546</v>
      </c>
      <c r="E8" s="380">
        <v>8433000</v>
      </c>
      <c r="F8" s="379">
        <v>8433000</v>
      </c>
      <c r="G8" s="379">
        <v>8433000</v>
      </c>
      <c r="H8" s="381"/>
    </row>
    <row r="9" spans="1:256" x14ac:dyDescent="0.3">
      <c r="A9" s="377" t="s">
        <v>540</v>
      </c>
      <c r="B9" s="378"/>
      <c r="C9" s="382"/>
      <c r="D9" s="382"/>
      <c r="E9" s="382"/>
      <c r="F9" s="382"/>
      <c r="G9" s="382"/>
      <c r="H9" s="383"/>
    </row>
    <row r="10" spans="1:256" x14ac:dyDescent="0.3">
      <c r="A10" s="377" t="s">
        <v>541</v>
      </c>
      <c r="B10" s="378"/>
      <c r="C10" s="382"/>
      <c r="D10" s="382"/>
      <c r="E10" s="382"/>
      <c r="F10" s="382"/>
      <c r="G10" s="382"/>
    </row>
    <row r="11" spans="1:256" ht="31.05" x14ac:dyDescent="0.3">
      <c r="A11" s="377" t="s">
        <v>542</v>
      </c>
      <c r="B11" s="378"/>
      <c r="C11" s="382">
        <v>0</v>
      </c>
      <c r="D11" s="382">
        <v>350550</v>
      </c>
      <c r="E11" s="382"/>
      <c r="F11" s="382"/>
      <c r="G11" s="382"/>
      <c r="H11" s="381"/>
    </row>
    <row r="12" spans="1:256" x14ac:dyDescent="0.3">
      <c r="A12" s="377" t="s">
        <v>543</v>
      </c>
      <c r="B12" s="378"/>
      <c r="C12" s="382">
        <f>'5.sz.tábla'!C39</f>
        <v>100000</v>
      </c>
      <c r="D12" s="382">
        <f>'5.sz.tábla'!D39</f>
        <v>308147</v>
      </c>
      <c r="E12" s="382"/>
      <c r="F12" s="382"/>
      <c r="G12" s="382"/>
    </row>
    <row r="13" spans="1:256" x14ac:dyDescent="0.3">
      <c r="A13" s="377" t="s">
        <v>544</v>
      </c>
      <c r="B13" s="378"/>
      <c r="C13" s="382"/>
      <c r="D13" s="382"/>
      <c r="E13" s="382"/>
      <c r="F13" s="382"/>
      <c r="G13" s="382"/>
    </row>
    <row r="14" spans="1:256" x14ac:dyDescent="0.3">
      <c r="A14" s="377" t="s">
        <v>545</v>
      </c>
      <c r="B14" s="378"/>
      <c r="C14" s="382">
        <f>C8+C9+C10+C11+C12+C13</f>
        <v>9533000</v>
      </c>
      <c r="D14" s="382">
        <f>D8+D9+D10+D11+D12+D13</f>
        <v>12881243</v>
      </c>
      <c r="E14" s="382">
        <f>E8+E9+E10+E11+E12+E13</f>
        <v>8433000</v>
      </c>
      <c r="F14" s="382">
        <f>F8+F9+F10+F11+F12+F13</f>
        <v>8433000</v>
      </c>
      <c r="G14" s="382">
        <f>G8+G9+G10+G11+G12+G13</f>
        <v>8433000</v>
      </c>
    </row>
    <row r="15" spans="1:256" x14ac:dyDescent="0.3">
      <c r="A15" s="384" t="s">
        <v>546</v>
      </c>
      <c r="B15" s="385"/>
      <c r="C15" s="386">
        <f>C14*0.5</f>
        <v>4766500</v>
      </c>
      <c r="D15" s="386">
        <f>D14*0.5</f>
        <v>6440621.5</v>
      </c>
      <c r="E15" s="386">
        <f>E14*0.5</f>
        <v>4216500</v>
      </c>
      <c r="F15" s="386">
        <f>F14*0.5</f>
        <v>4216500</v>
      </c>
      <c r="G15" s="386">
        <f>G14*0.5</f>
        <v>4216500</v>
      </c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7"/>
      <c r="FL15" s="387"/>
      <c r="FM15" s="387"/>
      <c r="FN15" s="387"/>
      <c r="FO15" s="387"/>
      <c r="FP15" s="387"/>
      <c r="FQ15" s="387"/>
      <c r="FR15" s="387"/>
      <c r="FS15" s="387"/>
      <c r="FT15" s="387"/>
      <c r="FU15" s="387"/>
      <c r="FV15" s="387"/>
      <c r="FW15" s="387"/>
      <c r="FX15" s="387"/>
      <c r="FY15" s="387"/>
      <c r="FZ15" s="387"/>
      <c r="GA15" s="387"/>
      <c r="GB15" s="387"/>
      <c r="GC15" s="387"/>
      <c r="GD15" s="387"/>
      <c r="GE15" s="387"/>
      <c r="GF15" s="387"/>
      <c r="GG15" s="387"/>
      <c r="GH15" s="387"/>
      <c r="GI15" s="387"/>
      <c r="GJ15" s="387"/>
      <c r="GK15" s="387"/>
      <c r="GL15" s="387"/>
      <c r="GM15" s="387"/>
      <c r="GN15" s="387"/>
      <c r="GO15" s="387"/>
      <c r="GP15" s="387"/>
      <c r="GQ15" s="387"/>
      <c r="GR15" s="387"/>
      <c r="GS15" s="387"/>
      <c r="GT15" s="387"/>
      <c r="GU15" s="387"/>
      <c r="GV15" s="387"/>
      <c r="GW15" s="387"/>
      <c r="GX15" s="387"/>
      <c r="GY15" s="387"/>
      <c r="GZ15" s="387"/>
      <c r="HA15" s="387"/>
      <c r="HB15" s="387"/>
      <c r="HC15" s="387"/>
      <c r="HD15" s="387"/>
      <c r="HE15" s="387"/>
      <c r="HF15" s="387"/>
      <c r="HG15" s="387"/>
      <c r="HH15" s="387"/>
      <c r="HI15" s="387"/>
      <c r="HJ15" s="387"/>
      <c r="HK15" s="387"/>
      <c r="HL15" s="387"/>
      <c r="HM15" s="387"/>
      <c r="HN15" s="387"/>
      <c r="HO15" s="387"/>
      <c r="HP15" s="387"/>
      <c r="HQ15" s="387"/>
      <c r="HR15" s="387"/>
      <c r="HS15" s="387"/>
      <c r="HT15" s="387"/>
      <c r="HU15" s="387"/>
      <c r="HV15" s="387"/>
      <c r="HW15" s="387"/>
      <c r="HX15" s="387"/>
      <c r="HY15" s="387"/>
      <c r="HZ15" s="387"/>
      <c r="IA15" s="387"/>
      <c r="IB15" s="387"/>
      <c r="IC15" s="387"/>
      <c r="ID15" s="387"/>
      <c r="IE15" s="387"/>
      <c r="IF15" s="387"/>
      <c r="IG15" s="387"/>
      <c r="IH15" s="387"/>
      <c r="II15" s="387"/>
      <c r="IJ15" s="387"/>
      <c r="IK15" s="387"/>
      <c r="IL15" s="387"/>
      <c r="IM15" s="387"/>
      <c r="IN15" s="387"/>
      <c r="IO15" s="387"/>
      <c r="IP15" s="387"/>
      <c r="IQ15" s="387"/>
      <c r="IR15" s="387"/>
      <c r="IS15" s="387"/>
      <c r="IT15" s="387"/>
      <c r="IU15" s="387"/>
      <c r="IV15" s="387"/>
    </row>
    <row r="16" spans="1:256" x14ac:dyDescent="0.3">
      <c r="A16" s="388"/>
      <c r="B16" s="389"/>
      <c r="C16" s="390"/>
      <c r="D16" s="390"/>
      <c r="E16" s="390"/>
      <c r="F16" s="390"/>
      <c r="G16" s="390"/>
    </row>
    <row r="18" spans="1:7" ht="31.05" x14ac:dyDescent="0.3">
      <c r="A18" s="384" t="s">
        <v>547</v>
      </c>
      <c r="B18" s="391" t="s">
        <v>548</v>
      </c>
      <c r="C18" s="376" t="s">
        <v>537</v>
      </c>
      <c r="D18" s="376" t="s">
        <v>849</v>
      </c>
      <c r="E18" s="376" t="s">
        <v>538</v>
      </c>
      <c r="F18" s="376" t="s">
        <v>549</v>
      </c>
      <c r="G18" s="376" t="s">
        <v>850</v>
      </c>
    </row>
    <row r="19" spans="1:7" x14ac:dyDescent="0.3">
      <c r="A19" s="392" t="s">
        <v>545</v>
      </c>
      <c r="B19" s="393"/>
      <c r="C19" s="394">
        <v>0</v>
      </c>
      <c r="D19" s="394">
        <v>0</v>
      </c>
      <c r="E19" s="394">
        <v>0</v>
      </c>
      <c r="F19" s="394">
        <v>0</v>
      </c>
      <c r="G19" s="394">
        <v>0</v>
      </c>
    </row>
  </sheetData>
  <mergeCells count="1">
    <mergeCell ref="A4:G4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 xml:space="preserve">&amp;LBalatonszőlős Község 
Önkormányzata &amp;C&amp;"-,Félkövér"14. melléklet
az önkormányzat 2017. évi költségvetési gazdálkodási beszámolójáról szóló
6/2018. (V. 18.) önkormányzati rendeletéhez&amp;R&amp;P. oldal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Layout" zoomScaleNormal="100" workbookViewId="0">
      <selection activeCell="C6" sqref="C6"/>
    </sheetView>
  </sheetViews>
  <sheetFormatPr defaultRowHeight="15.55" x14ac:dyDescent="0.3"/>
  <cols>
    <col min="1" max="1" width="43.296875" style="273" customWidth="1"/>
    <col min="2" max="2" width="20.296875" style="273" customWidth="1"/>
    <col min="3" max="3" width="16.59765625" style="273" customWidth="1"/>
    <col min="4" max="4" width="20.296875" style="273" bestFit="1" customWidth="1"/>
    <col min="5" max="5" width="13.8984375" style="273" customWidth="1"/>
    <col min="6" max="6" width="21" style="273" bestFit="1" customWidth="1"/>
    <col min="7" max="256" width="9.09765625" style="273"/>
    <col min="257" max="257" width="43.296875" style="273" customWidth="1"/>
    <col min="258" max="258" width="20.3984375" style="273" customWidth="1"/>
    <col min="259" max="259" width="16.59765625" style="273" customWidth="1"/>
    <col min="260" max="260" width="23.69921875" style="273" customWidth="1"/>
    <col min="261" max="261" width="13.8984375" style="273" customWidth="1"/>
    <col min="262" max="262" width="23.69921875" style="273" customWidth="1"/>
    <col min="263" max="512" width="9.09765625" style="273"/>
    <col min="513" max="513" width="43.296875" style="273" customWidth="1"/>
    <col min="514" max="514" width="20.3984375" style="273" customWidth="1"/>
    <col min="515" max="515" width="16.59765625" style="273" customWidth="1"/>
    <col min="516" max="516" width="23.69921875" style="273" customWidth="1"/>
    <col min="517" max="517" width="13.8984375" style="273" customWidth="1"/>
    <col min="518" max="518" width="23.69921875" style="273" customWidth="1"/>
    <col min="519" max="768" width="9.09765625" style="273"/>
    <col min="769" max="769" width="43.296875" style="273" customWidth="1"/>
    <col min="770" max="770" width="20.3984375" style="273" customWidth="1"/>
    <col min="771" max="771" width="16.59765625" style="273" customWidth="1"/>
    <col min="772" max="772" width="23.69921875" style="273" customWidth="1"/>
    <col min="773" max="773" width="13.8984375" style="273" customWidth="1"/>
    <col min="774" max="774" width="23.69921875" style="273" customWidth="1"/>
    <col min="775" max="1024" width="9.09765625" style="273"/>
    <col min="1025" max="1025" width="43.296875" style="273" customWidth="1"/>
    <col min="1026" max="1026" width="20.3984375" style="273" customWidth="1"/>
    <col min="1027" max="1027" width="16.59765625" style="273" customWidth="1"/>
    <col min="1028" max="1028" width="23.69921875" style="273" customWidth="1"/>
    <col min="1029" max="1029" width="13.8984375" style="273" customWidth="1"/>
    <col min="1030" max="1030" width="23.69921875" style="273" customWidth="1"/>
    <col min="1031" max="1280" width="9.09765625" style="273"/>
    <col min="1281" max="1281" width="43.296875" style="273" customWidth="1"/>
    <col min="1282" max="1282" width="20.3984375" style="273" customWidth="1"/>
    <col min="1283" max="1283" width="16.59765625" style="273" customWidth="1"/>
    <col min="1284" max="1284" width="23.69921875" style="273" customWidth="1"/>
    <col min="1285" max="1285" width="13.8984375" style="273" customWidth="1"/>
    <col min="1286" max="1286" width="23.69921875" style="273" customWidth="1"/>
    <col min="1287" max="1536" width="9.09765625" style="273"/>
    <col min="1537" max="1537" width="43.296875" style="273" customWidth="1"/>
    <col min="1538" max="1538" width="20.3984375" style="273" customWidth="1"/>
    <col min="1539" max="1539" width="16.59765625" style="273" customWidth="1"/>
    <col min="1540" max="1540" width="23.69921875" style="273" customWidth="1"/>
    <col min="1541" max="1541" width="13.8984375" style="273" customWidth="1"/>
    <col min="1542" max="1542" width="23.69921875" style="273" customWidth="1"/>
    <col min="1543" max="1792" width="9.09765625" style="273"/>
    <col min="1793" max="1793" width="43.296875" style="273" customWidth="1"/>
    <col min="1794" max="1794" width="20.3984375" style="273" customWidth="1"/>
    <col min="1795" max="1795" width="16.59765625" style="273" customWidth="1"/>
    <col min="1796" max="1796" width="23.69921875" style="273" customWidth="1"/>
    <col min="1797" max="1797" width="13.8984375" style="273" customWidth="1"/>
    <col min="1798" max="1798" width="23.69921875" style="273" customWidth="1"/>
    <col min="1799" max="2048" width="9.09765625" style="273"/>
    <col min="2049" max="2049" width="43.296875" style="273" customWidth="1"/>
    <col min="2050" max="2050" width="20.3984375" style="273" customWidth="1"/>
    <col min="2051" max="2051" width="16.59765625" style="273" customWidth="1"/>
    <col min="2052" max="2052" width="23.69921875" style="273" customWidth="1"/>
    <col min="2053" max="2053" width="13.8984375" style="273" customWidth="1"/>
    <col min="2054" max="2054" width="23.69921875" style="273" customWidth="1"/>
    <col min="2055" max="2304" width="9.09765625" style="273"/>
    <col min="2305" max="2305" width="43.296875" style="273" customWidth="1"/>
    <col min="2306" max="2306" width="20.3984375" style="273" customWidth="1"/>
    <col min="2307" max="2307" width="16.59765625" style="273" customWidth="1"/>
    <col min="2308" max="2308" width="23.69921875" style="273" customWidth="1"/>
    <col min="2309" max="2309" width="13.8984375" style="273" customWidth="1"/>
    <col min="2310" max="2310" width="23.69921875" style="273" customWidth="1"/>
    <col min="2311" max="2560" width="9.09765625" style="273"/>
    <col min="2561" max="2561" width="43.296875" style="273" customWidth="1"/>
    <col min="2562" max="2562" width="20.3984375" style="273" customWidth="1"/>
    <col min="2563" max="2563" width="16.59765625" style="273" customWidth="1"/>
    <col min="2564" max="2564" width="23.69921875" style="273" customWidth="1"/>
    <col min="2565" max="2565" width="13.8984375" style="273" customWidth="1"/>
    <col min="2566" max="2566" width="23.69921875" style="273" customWidth="1"/>
    <col min="2567" max="2816" width="9.09765625" style="273"/>
    <col min="2817" max="2817" width="43.296875" style="273" customWidth="1"/>
    <col min="2818" max="2818" width="20.3984375" style="273" customWidth="1"/>
    <col min="2819" max="2819" width="16.59765625" style="273" customWidth="1"/>
    <col min="2820" max="2820" width="23.69921875" style="273" customWidth="1"/>
    <col min="2821" max="2821" width="13.8984375" style="273" customWidth="1"/>
    <col min="2822" max="2822" width="23.69921875" style="273" customWidth="1"/>
    <col min="2823" max="3072" width="9.09765625" style="273"/>
    <col min="3073" max="3073" width="43.296875" style="273" customWidth="1"/>
    <col min="3074" max="3074" width="20.3984375" style="273" customWidth="1"/>
    <col min="3075" max="3075" width="16.59765625" style="273" customWidth="1"/>
    <col min="3076" max="3076" width="23.69921875" style="273" customWidth="1"/>
    <col min="3077" max="3077" width="13.8984375" style="273" customWidth="1"/>
    <col min="3078" max="3078" width="23.69921875" style="273" customWidth="1"/>
    <col min="3079" max="3328" width="9.09765625" style="273"/>
    <col min="3329" max="3329" width="43.296875" style="273" customWidth="1"/>
    <col min="3330" max="3330" width="20.3984375" style="273" customWidth="1"/>
    <col min="3331" max="3331" width="16.59765625" style="273" customWidth="1"/>
    <col min="3332" max="3332" width="23.69921875" style="273" customWidth="1"/>
    <col min="3333" max="3333" width="13.8984375" style="273" customWidth="1"/>
    <col min="3334" max="3334" width="23.69921875" style="273" customWidth="1"/>
    <col min="3335" max="3584" width="9.09765625" style="273"/>
    <col min="3585" max="3585" width="43.296875" style="273" customWidth="1"/>
    <col min="3586" max="3586" width="20.3984375" style="273" customWidth="1"/>
    <col min="3587" max="3587" width="16.59765625" style="273" customWidth="1"/>
    <col min="3588" max="3588" width="23.69921875" style="273" customWidth="1"/>
    <col min="3589" max="3589" width="13.8984375" style="273" customWidth="1"/>
    <col min="3590" max="3590" width="23.69921875" style="273" customWidth="1"/>
    <col min="3591" max="3840" width="9.09765625" style="273"/>
    <col min="3841" max="3841" width="43.296875" style="273" customWidth="1"/>
    <col min="3842" max="3842" width="20.3984375" style="273" customWidth="1"/>
    <col min="3843" max="3843" width="16.59765625" style="273" customWidth="1"/>
    <col min="3844" max="3844" width="23.69921875" style="273" customWidth="1"/>
    <col min="3845" max="3845" width="13.8984375" style="273" customWidth="1"/>
    <col min="3846" max="3846" width="23.69921875" style="273" customWidth="1"/>
    <col min="3847" max="4096" width="9.09765625" style="273"/>
    <col min="4097" max="4097" width="43.296875" style="273" customWidth="1"/>
    <col min="4098" max="4098" width="20.3984375" style="273" customWidth="1"/>
    <col min="4099" max="4099" width="16.59765625" style="273" customWidth="1"/>
    <col min="4100" max="4100" width="23.69921875" style="273" customWidth="1"/>
    <col min="4101" max="4101" width="13.8984375" style="273" customWidth="1"/>
    <col min="4102" max="4102" width="23.69921875" style="273" customWidth="1"/>
    <col min="4103" max="4352" width="9.09765625" style="273"/>
    <col min="4353" max="4353" width="43.296875" style="273" customWidth="1"/>
    <col min="4354" max="4354" width="20.3984375" style="273" customWidth="1"/>
    <col min="4355" max="4355" width="16.59765625" style="273" customWidth="1"/>
    <col min="4356" max="4356" width="23.69921875" style="273" customWidth="1"/>
    <col min="4357" max="4357" width="13.8984375" style="273" customWidth="1"/>
    <col min="4358" max="4358" width="23.69921875" style="273" customWidth="1"/>
    <col min="4359" max="4608" width="9.09765625" style="273"/>
    <col min="4609" max="4609" width="43.296875" style="273" customWidth="1"/>
    <col min="4610" max="4610" width="20.3984375" style="273" customWidth="1"/>
    <col min="4611" max="4611" width="16.59765625" style="273" customWidth="1"/>
    <col min="4612" max="4612" width="23.69921875" style="273" customWidth="1"/>
    <col min="4613" max="4613" width="13.8984375" style="273" customWidth="1"/>
    <col min="4614" max="4614" width="23.69921875" style="273" customWidth="1"/>
    <col min="4615" max="4864" width="9.09765625" style="273"/>
    <col min="4865" max="4865" width="43.296875" style="273" customWidth="1"/>
    <col min="4866" max="4866" width="20.3984375" style="273" customWidth="1"/>
    <col min="4867" max="4867" width="16.59765625" style="273" customWidth="1"/>
    <col min="4868" max="4868" width="23.69921875" style="273" customWidth="1"/>
    <col min="4869" max="4869" width="13.8984375" style="273" customWidth="1"/>
    <col min="4870" max="4870" width="23.69921875" style="273" customWidth="1"/>
    <col min="4871" max="5120" width="9.09765625" style="273"/>
    <col min="5121" max="5121" width="43.296875" style="273" customWidth="1"/>
    <col min="5122" max="5122" width="20.3984375" style="273" customWidth="1"/>
    <col min="5123" max="5123" width="16.59765625" style="273" customWidth="1"/>
    <col min="5124" max="5124" width="23.69921875" style="273" customWidth="1"/>
    <col min="5125" max="5125" width="13.8984375" style="273" customWidth="1"/>
    <col min="5126" max="5126" width="23.69921875" style="273" customWidth="1"/>
    <col min="5127" max="5376" width="9.09765625" style="273"/>
    <col min="5377" max="5377" width="43.296875" style="273" customWidth="1"/>
    <col min="5378" max="5378" width="20.3984375" style="273" customWidth="1"/>
    <col min="5379" max="5379" width="16.59765625" style="273" customWidth="1"/>
    <col min="5380" max="5380" width="23.69921875" style="273" customWidth="1"/>
    <col min="5381" max="5381" width="13.8984375" style="273" customWidth="1"/>
    <col min="5382" max="5382" width="23.69921875" style="273" customWidth="1"/>
    <col min="5383" max="5632" width="9.09765625" style="273"/>
    <col min="5633" max="5633" width="43.296875" style="273" customWidth="1"/>
    <col min="5634" max="5634" width="20.3984375" style="273" customWidth="1"/>
    <col min="5635" max="5635" width="16.59765625" style="273" customWidth="1"/>
    <col min="5636" max="5636" width="23.69921875" style="273" customWidth="1"/>
    <col min="5637" max="5637" width="13.8984375" style="273" customWidth="1"/>
    <col min="5638" max="5638" width="23.69921875" style="273" customWidth="1"/>
    <col min="5639" max="5888" width="9.09765625" style="273"/>
    <col min="5889" max="5889" width="43.296875" style="273" customWidth="1"/>
    <col min="5890" max="5890" width="20.3984375" style="273" customWidth="1"/>
    <col min="5891" max="5891" width="16.59765625" style="273" customWidth="1"/>
    <col min="5892" max="5892" width="23.69921875" style="273" customWidth="1"/>
    <col min="5893" max="5893" width="13.8984375" style="273" customWidth="1"/>
    <col min="5894" max="5894" width="23.69921875" style="273" customWidth="1"/>
    <col min="5895" max="6144" width="9.09765625" style="273"/>
    <col min="6145" max="6145" width="43.296875" style="273" customWidth="1"/>
    <col min="6146" max="6146" width="20.3984375" style="273" customWidth="1"/>
    <col min="6147" max="6147" width="16.59765625" style="273" customWidth="1"/>
    <col min="6148" max="6148" width="23.69921875" style="273" customWidth="1"/>
    <col min="6149" max="6149" width="13.8984375" style="273" customWidth="1"/>
    <col min="6150" max="6150" width="23.69921875" style="273" customWidth="1"/>
    <col min="6151" max="6400" width="9.09765625" style="273"/>
    <col min="6401" max="6401" width="43.296875" style="273" customWidth="1"/>
    <col min="6402" max="6402" width="20.3984375" style="273" customWidth="1"/>
    <col min="6403" max="6403" width="16.59765625" style="273" customWidth="1"/>
    <col min="6404" max="6404" width="23.69921875" style="273" customWidth="1"/>
    <col min="6405" max="6405" width="13.8984375" style="273" customWidth="1"/>
    <col min="6406" max="6406" width="23.69921875" style="273" customWidth="1"/>
    <col min="6407" max="6656" width="9.09765625" style="273"/>
    <col min="6657" max="6657" width="43.296875" style="273" customWidth="1"/>
    <col min="6658" max="6658" width="20.3984375" style="273" customWidth="1"/>
    <col min="6659" max="6659" width="16.59765625" style="273" customWidth="1"/>
    <col min="6660" max="6660" width="23.69921875" style="273" customWidth="1"/>
    <col min="6661" max="6661" width="13.8984375" style="273" customWidth="1"/>
    <col min="6662" max="6662" width="23.69921875" style="273" customWidth="1"/>
    <col min="6663" max="6912" width="9.09765625" style="273"/>
    <col min="6913" max="6913" width="43.296875" style="273" customWidth="1"/>
    <col min="6914" max="6914" width="20.3984375" style="273" customWidth="1"/>
    <col min="6915" max="6915" width="16.59765625" style="273" customWidth="1"/>
    <col min="6916" max="6916" width="23.69921875" style="273" customWidth="1"/>
    <col min="6917" max="6917" width="13.8984375" style="273" customWidth="1"/>
    <col min="6918" max="6918" width="23.69921875" style="273" customWidth="1"/>
    <col min="6919" max="7168" width="9.09765625" style="273"/>
    <col min="7169" max="7169" width="43.296875" style="273" customWidth="1"/>
    <col min="7170" max="7170" width="20.3984375" style="273" customWidth="1"/>
    <col min="7171" max="7171" width="16.59765625" style="273" customWidth="1"/>
    <col min="7172" max="7172" width="23.69921875" style="273" customWidth="1"/>
    <col min="7173" max="7173" width="13.8984375" style="273" customWidth="1"/>
    <col min="7174" max="7174" width="23.69921875" style="273" customWidth="1"/>
    <col min="7175" max="7424" width="9.09765625" style="273"/>
    <col min="7425" max="7425" width="43.296875" style="273" customWidth="1"/>
    <col min="7426" max="7426" width="20.3984375" style="273" customWidth="1"/>
    <col min="7427" max="7427" width="16.59765625" style="273" customWidth="1"/>
    <col min="7428" max="7428" width="23.69921875" style="273" customWidth="1"/>
    <col min="7429" max="7429" width="13.8984375" style="273" customWidth="1"/>
    <col min="7430" max="7430" width="23.69921875" style="273" customWidth="1"/>
    <col min="7431" max="7680" width="9.09765625" style="273"/>
    <col min="7681" max="7681" width="43.296875" style="273" customWidth="1"/>
    <col min="7682" max="7682" width="20.3984375" style="273" customWidth="1"/>
    <col min="7683" max="7683" width="16.59765625" style="273" customWidth="1"/>
    <col min="7684" max="7684" width="23.69921875" style="273" customWidth="1"/>
    <col min="7685" max="7685" width="13.8984375" style="273" customWidth="1"/>
    <col min="7686" max="7686" width="23.69921875" style="273" customWidth="1"/>
    <col min="7687" max="7936" width="9.09765625" style="273"/>
    <col min="7937" max="7937" width="43.296875" style="273" customWidth="1"/>
    <col min="7938" max="7938" width="20.3984375" style="273" customWidth="1"/>
    <col min="7939" max="7939" width="16.59765625" style="273" customWidth="1"/>
    <col min="7940" max="7940" width="23.69921875" style="273" customWidth="1"/>
    <col min="7941" max="7941" width="13.8984375" style="273" customWidth="1"/>
    <col min="7942" max="7942" width="23.69921875" style="273" customWidth="1"/>
    <col min="7943" max="8192" width="9.09765625" style="273"/>
    <col min="8193" max="8193" width="43.296875" style="273" customWidth="1"/>
    <col min="8194" max="8194" width="20.3984375" style="273" customWidth="1"/>
    <col min="8195" max="8195" width="16.59765625" style="273" customWidth="1"/>
    <col min="8196" max="8196" width="23.69921875" style="273" customWidth="1"/>
    <col min="8197" max="8197" width="13.8984375" style="273" customWidth="1"/>
    <col min="8198" max="8198" width="23.69921875" style="273" customWidth="1"/>
    <col min="8199" max="8448" width="9.09765625" style="273"/>
    <col min="8449" max="8449" width="43.296875" style="273" customWidth="1"/>
    <col min="8450" max="8450" width="20.3984375" style="273" customWidth="1"/>
    <col min="8451" max="8451" width="16.59765625" style="273" customWidth="1"/>
    <col min="8452" max="8452" width="23.69921875" style="273" customWidth="1"/>
    <col min="8453" max="8453" width="13.8984375" style="273" customWidth="1"/>
    <col min="8454" max="8454" width="23.69921875" style="273" customWidth="1"/>
    <col min="8455" max="8704" width="9.09765625" style="273"/>
    <col min="8705" max="8705" width="43.296875" style="273" customWidth="1"/>
    <col min="8706" max="8706" width="20.3984375" style="273" customWidth="1"/>
    <col min="8707" max="8707" width="16.59765625" style="273" customWidth="1"/>
    <col min="8708" max="8708" width="23.69921875" style="273" customWidth="1"/>
    <col min="8709" max="8709" width="13.8984375" style="273" customWidth="1"/>
    <col min="8710" max="8710" width="23.69921875" style="273" customWidth="1"/>
    <col min="8711" max="8960" width="9.09765625" style="273"/>
    <col min="8961" max="8961" width="43.296875" style="273" customWidth="1"/>
    <col min="8962" max="8962" width="20.3984375" style="273" customWidth="1"/>
    <col min="8963" max="8963" width="16.59765625" style="273" customWidth="1"/>
    <col min="8964" max="8964" width="23.69921875" style="273" customWidth="1"/>
    <col min="8965" max="8965" width="13.8984375" style="273" customWidth="1"/>
    <col min="8966" max="8966" width="23.69921875" style="273" customWidth="1"/>
    <col min="8967" max="9216" width="9.09765625" style="273"/>
    <col min="9217" max="9217" width="43.296875" style="273" customWidth="1"/>
    <col min="9218" max="9218" width="20.3984375" style="273" customWidth="1"/>
    <col min="9219" max="9219" width="16.59765625" style="273" customWidth="1"/>
    <col min="9220" max="9220" width="23.69921875" style="273" customWidth="1"/>
    <col min="9221" max="9221" width="13.8984375" style="273" customWidth="1"/>
    <col min="9222" max="9222" width="23.69921875" style="273" customWidth="1"/>
    <col min="9223" max="9472" width="9.09765625" style="273"/>
    <col min="9473" max="9473" width="43.296875" style="273" customWidth="1"/>
    <col min="9474" max="9474" width="20.3984375" style="273" customWidth="1"/>
    <col min="9475" max="9475" width="16.59765625" style="273" customWidth="1"/>
    <col min="9476" max="9476" width="23.69921875" style="273" customWidth="1"/>
    <col min="9477" max="9477" width="13.8984375" style="273" customWidth="1"/>
    <col min="9478" max="9478" width="23.69921875" style="273" customWidth="1"/>
    <col min="9479" max="9728" width="9.09765625" style="273"/>
    <col min="9729" max="9729" width="43.296875" style="273" customWidth="1"/>
    <col min="9730" max="9730" width="20.3984375" style="273" customWidth="1"/>
    <col min="9731" max="9731" width="16.59765625" style="273" customWidth="1"/>
    <col min="9732" max="9732" width="23.69921875" style="273" customWidth="1"/>
    <col min="9733" max="9733" width="13.8984375" style="273" customWidth="1"/>
    <col min="9734" max="9734" width="23.69921875" style="273" customWidth="1"/>
    <col min="9735" max="9984" width="9.09765625" style="273"/>
    <col min="9985" max="9985" width="43.296875" style="273" customWidth="1"/>
    <col min="9986" max="9986" width="20.3984375" style="273" customWidth="1"/>
    <col min="9987" max="9987" width="16.59765625" style="273" customWidth="1"/>
    <col min="9988" max="9988" width="23.69921875" style="273" customWidth="1"/>
    <col min="9989" max="9989" width="13.8984375" style="273" customWidth="1"/>
    <col min="9990" max="9990" width="23.69921875" style="273" customWidth="1"/>
    <col min="9991" max="10240" width="9.09765625" style="273"/>
    <col min="10241" max="10241" width="43.296875" style="273" customWidth="1"/>
    <col min="10242" max="10242" width="20.3984375" style="273" customWidth="1"/>
    <col min="10243" max="10243" width="16.59765625" style="273" customWidth="1"/>
    <col min="10244" max="10244" width="23.69921875" style="273" customWidth="1"/>
    <col min="10245" max="10245" width="13.8984375" style="273" customWidth="1"/>
    <col min="10246" max="10246" width="23.69921875" style="273" customWidth="1"/>
    <col min="10247" max="10496" width="9.09765625" style="273"/>
    <col min="10497" max="10497" width="43.296875" style="273" customWidth="1"/>
    <col min="10498" max="10498" width="20.3984375" style="273" customWidth="1"/>
    <col min="10499" max="10499" width="16.59765625" style="273" customWidth="1"/>
    <col min="10500" max="10500" width="23.69921875" style="273" customWidth="1"/>
    <col min="10501" max="10501" width="13.8984375" style="273" customWidth="1"/>
    <col min="10502" max="10502" width="23.69921875" style="273" customWidth="1"/>
    <col min="10503" max="10752" width="9.09765625" style="273"/>
    <col min="10753" max="10753" width="43.296875" style="273" customWidth="1"/>
    <col min="10754" max="10754" width="20.3984375" style="273" customWidth="1"/>
    <col min="10755" max="10755" width="16.59765625" style="273" customWidth="1"/>
    <col min="10756" max="10756" width="23.69921875" style="273" customWidth="1"/>
    <col min="10757" max="10757" width="13.8984375" style="273" customWidth="1"/>
    <col min="10758" max="10758" width="23.69921875" style="273" customWidth="1"/>
    <col min="10759" max="11008" width="9.09765625" style="273"/>
    <col min="11009" max="11009" width="43.296875" style="273" customWidth="1"/>
    <col min="11010" max="11010" width="20.3984375" style="273" customWidth="1"/>
    <col min="11011" max="11011" width="16.59765625" style="273" customWidth="1"/>
    <col min="11012" max="11012" width="23.69921875" style="273" customWidth="1"/>
    <col min="11013" max="11013" width="13.8984375" style="273" customWidth="1"/>
    <col min="11014" max="11014" width="23.69921875" style="273" customWidth="1"/>
    <col min="11015" max="11264" width="9.09765625" style="273"/>
    <col min="11265" max="11265" width="43.296875" style="273" customWidth="1"/>
    <col min="11266" max="11266" width="20.3984375" style="273" customWidth="1"/>
    <col min="11267" max="11267" width="16.59765625" style="273" customWidth="1"/>
    <col min="11268" max="11268" width="23.69921875" style="273" customWidth="1"/>
    <col min="11269" max="11269" width="13.8984375" style="273" customWidth="1"/>
    <col min="11270" max="11270" width="23.69921875" style="273" customWidth="1"/>
    <col min="11271" max="11520" width="9.09765625" style="273"/>
    <col min="11521" max="11521" width="43.296875" style="273" customWidth="1"/>
    <col min="11522" max="11522" width="20.3984375" style="273" customWidth="1"/>
    <col min="11523" max="11523" width="16.59765625" style="273" customWidth="1"/>
    <col min="11524" max="11524" width="23.69921875" style="273" customWidth="1"/>
    <col min="11525" max="11525" width="13.8984375" style="273" customWidth="1"/>
    <col min="11526" max="11526" width="23.69921875" style="273" customWidth="1"/>
    <col min="11527" max="11776" width="9.09765625" style="273"/>
    <col min="11777" max="11777" width="43.296875" style="273" customWidth="1"/>
    <col min="11778" max="11778" width="20.3984375" style="273" customWidth="1"/>
    <col min="11779" max="11779" width="16.59765625" style="273" customWidth="1"/>
    <col min="11780" max="11780" width="23.69921875" style="273" customWidth="1"/>
    <col min="11781" max="11781" width="13.8984375" style="273" customWidth="1"/>
    <col min="11782" max="11782" width="23.69921875" style="273" customWidth="1"/>
    <col min="11783" max="12032" width="9.09765625" style="273"/>
    <col min="12033" max="12033" width="43.296875" style="273" customWidth="1"/>
    <col min="12034" max="12034" width="20.3984375" style="273" customWidth="1"/>
    <col min="12035" max="12035" width="16.59765625" style="273" customWidth="1"/>
    <col min="12036" max="12036" width="23.69921875" style="273" customWidth="1"/>
    <col min="12037" max="12037" width="13.8984375" style="273" customWidth="1"/>
    <col min="12038" max="12038" width="23.69921875" style="273" customWidth="1"/>
    <col min="12039" max="12288" width="9.09765625" style="273"/>
    <col min="12289" max="12289" width="43.296875" style="273" customWidth="1"/>
    <col min="12290" max="12290" width="20.3984375" style="273" customWidth="1"/>
    <col min="12291" max="12291" width="16.59765625" style="273" customWidth="1"/>
    <col min="12292" max="12292" width="23.69921875" style="273" customWidth="1"/>
    <col min="12293" max="12293" width="13.8984375" style="273" customWidth="1"/>
    <col min="12294" max="12294" width="23.69921875" style="273" customWidth="1"/>
    <col min="12295" max="12544" width="9.09765625" style="273"/>
    <col min="12545" max="12545" width="43.296875" style="273" customWidth="1"/>
    <col min="12546" max="12546" width="20.3984375" style="273" customWidth="1"/>
    <col min="12547" max="12547" width="16.59765625" style="273" customWidth="1"/>
    <col min="12548" max="12548" width="23.69921875" style="273" customWidth="1"/>
    <col min="12549" max="12549" width="13.8984375" style="273" customWidth="1"/>
    <col min="12550" max="12550" width="23.69921875" style="273" customWidth="1"/>
    <col min="12551" max="12800" width="9.09765625" style="273"/>
    <col min="12801" max="12801" width="43.296875" style="273" customWidth="1"/>
    <col min="12802" max="12802" width="20.3984375" style="273" customWidth="1"/>
    <col min="12803" max="12803" width="16.59765625" style="273" customWidth="1"/>
    <col min="12804" max="12804" width="23.69921875" style="273" customWidth="1"/>
    <col min="12805" max="12805" width="13.8984375" style="273" customWidth="1"/>
    <col min="12806" max="12806" width="23.69921875" style="273" customWidth="1"/>
    <col min="12807" max="13056" width="9.09765625" style="273"/>
    <col min="13057" max="13057" width="43.296875" style="273" customWidth="1"/>
    <col min="13058" max="13058" width="20.3984375" style="273" customWidth="1"/>
    <col min="13059" max="13059" width="16.59765625" style="273" customWidth="1"/>
    <col min="13060" max="13060" width="23.69921875" style="273" customWidth="1"/>
    <col min="13061" max="13061" width="13.8984375" style="273" customWidth="1"/>
    <col min="13062" max="13062" width="23.69921875" style="273" customWidth="1"/>
    <col min="13063" max="13312" width="9.09765625" style="273"/>
    <col min="13313" max="13313" width="43.296875" style="273" customWidth="1"/>
    <col min="13314" max="13314" width="20.3984375" style="273" customWidth="1"/>
    <col min="13315" max="13315" width="16.59765625" style="273" customWidth="1"/>
    <col min="13316" max="13316" width="23.69921875" style="273" customWidth="1"/>
    <col min="13317" max="13317" width="13.8984375" style="273" customWidth="1"/>
    <col min="13318" max="13318" width="23.69921875" style="273" customWidth="1"/>
    <col min="13319" max="13568" width="9.09765625" style="273"/>
    <col min="13569" max="13569" width="43.296875" style="273" customWidth="1"/>
    <col min="13570" max="13570" width="20.3984375" style="273" customWidth="1"/>
    <col min="13571" max="13571" width="16.59765625" style="273" customWidth="1"/>
    <col min="13572" max="13572" width="23.69921875" style="273" customWidth="1"/>
    <col min="13573" max="13573" width="13.8984375" style="273" customWidth="1"/>
    <col min="13574" max="13574" width="23.69921875" style="273" customWidth="1"/>
    <col min="13575" max="13824" width="9.09765625" style="273"/>
    <col min="13825" max="13825" width="43.296875" style="273" customWidth="1"/>
    <col min="13826" max="13826" width="20.3984375" style="273" customWidth="1"/>
    <col min="13827" max="13827" width="16.59765625" style="273" customWidth="1"/>
    <col min="13828" max="13828" width="23.69921875" style="273" customWidth="1"/>
    <col min="13829" max="13829" width="13.8984375" style="273" customWidth="1"/>
    <col min="13830" max="13830" width="23.69921875" style="273" customWidth="1"/>
    <col min="13831" max="14080" width="9.09765625" style="273"/>
    <col min="14081" max="14081" width="43.296875" style="273" customWidth="1"/>
    <col min="14082" max="14082" width="20.3984375" style="273" customWidth="1"/>
    <col min="14083" max="14083" width="16.59765625" style="273" customWidth="1"/>
    <col min="14084" max="14084" width="23.69921875" style="273" customWidth="1"/>
    <col min="14085" max="14085" width="13.8984375" style="273" customWidth="1"/>
    <col min="14086" max="14086" width="23.69921875" style="273" customWidth="1"/>
    <col min="14087" max="14336" width="9.09765625" style="273"/>
    <col min="14337" max="14337" width="43.296875" style="273" customWidth="1"/>
    <col min="14338" max="14338" width="20.3984375" style="273" customWidth="1"/>
    <col min="14339" max="14339" width="16.59765625" style="273" customWidth="1"/>
    <col min="14340" max="14340" width="23.69921875" style="273" customWidth="1"/>
    <col min="14341" max="14341" width="13.8984375" style="273" customWidth="1"/>
    <col min="14342" max="14342" width="23.69921875" style="273" customWidth="1"/>
    <col min="14343" max="14592" width="9.09765625" style="273"/>
    <col min="14593" max="14593" width="43.296875" style="273" customWidth="1"/>
    <col min="14594" max="14594" width="20.3984375" style="273" customWidth="1"/>
    <col min="14595" max="14595" width="16.59765625" style="273" customWidth="1"/>
    <col min="14596" max="14596" width="23.69921875" style="273" customWidth="1"/>
    <col min="14597" max="14597" width="13.8984375" style="273" customWidth="1"/>
    <col min="14598" max="14598" width="23.69921875" style="273" customWidth="1"/>
    <col min="14599" max="14848" width="9.09765625" style="273"/>
    <col min="14849" max="14849" width="43.296875" style="273" customWidth="1"/>
    <col min="14850" max="14850" width="20.3984375" style="273" customWidth="1"/>
    <col min="14851" max="14851" width="16.59765625" style="273" customWidth="1"/>
    <col min="14852" max="14852" width="23.69921875" style="273" customWidth="1"/>
    <col min="14853" max="14853" width="13.8984375" style="273" customWidth="1"/>
    <col min="14854" max="14854" width="23.69921875" style="273" customWidth="1"/>
    <col min="14855" max="15104" width="9.09765625" style="273"/>
    <col min="15105" max="15105" width="43.296875" style="273" customWidth="1"/>
    <col min="15106" max="15106" width="20.3984375" style="273" customWidth="1"/>
    <col min="15107" max="15107" width="16.59765625" style="273" customWidth="1"/>
    <col min="15108" max="15108" width="23.69921875" style="273" customWidth="1"/>
    <col min="15109" max="15109" width="13.8984375" style="273" customWidth="1"/>
    <col min="15110" max="15110" width="23.69921875" style="273" customWidth="1"/>
    <col min="15111" max="15360" width="9.09765625" style="273"/>
    <col min="15361" max="15361" width="43.296875" style="273" customWidth="1"/>
    <col min="15362" max="15362" width="20.3984375" style="273" customWidth="1"/>
    <col min="15363" max="15363" width="16.59765625" style="273" customWidth="1"/>
    <col min="15364" max="15364" width="23.69921875" style="273" customWidth="1"/>
    <col min="15365" max="15365" width="13.8984375" style="273" customWidth="1"/>
    <col min="15366" max="15366" width="23.69921875" style="273" customWidth="1"/>
    <col min="15367" max="15616" width="9.09765625" style="273"/>
    <col min="15617" max="15617" width="43.296875" style="273" customWidth="1"/>
    <col min="15618" max="15618" width="20.3984375" style="273" customWidth="1"/>
    <col min="15619" max="15619" width="16.59765625" style="273" customWidth="1"/>
    <col min="15620" max="15620" width="23.69921875" style="273" customWidth="1"/>
    <col min="15621" max="15621" width="13.8984375" style="273" customWidth="1"/>
    <col min="15622" max="15622" width="23.69921875" style="273" customWidth="1"/>
    <col min="15623" max="15872" width="9.09765625" style="273"/>
    <col min="15873" max="15873" width="43.296875" style="273" customWidth="1"/>
    <col min="15874" max="15874" width="20.3984375" style="273" customWidth="1"/>
    <col min="15875" max="15875" width="16.59765625" style="273" customWidth="1"/>
    <col min="15876" max="15876" width="23.69921875" style="273" customWidth="1"/>
    <col min="15877" max="15877" width="13.8984375" style="273" customWidth="1"/>
    <col min="15878" max="15878" width="23.69921875" style="273" customWidth="1"/>
    <col min="15879" max="16128" width="9.09765625" style="273"/>
    <col min="16129" max="16129" width="43.296875" style="273" customWidth="1"/>
    <col min="16130" max="16130" width="20.3984375" style="273" customWidth="1"/>
    <col min="16131" max="16131" width="16.59765625" style="273" customWidth="1"/>
    <col min="16132" max="16132" width="23.69921875" style="273" customWidth="1"/>
    <col min="16133" max="16133" width="13.8984375" style="273" customWidth="1"/>
    <col min="16134" max="16134" width="23.69921875" style="273" customWidth="1"/>
    <col min="16135" max="16384" width="9.09765625" style="273"/>
  </cols>
  <sheetData>
    <row r="1" spans="1:8" x14ac:dyDescent="0.3">
      <c r="A1" s="763" t="s">
        <v>891</v>
      </c>
      <c r="B1" s="763"/>
      <c r="C1" s="763"/>
      <c r="D1" s="763"/>
      <c r="E1" s="763"/>
      <c r="F1" s="763"/>
    </row>
    <row r="2" spans="1:8" ht="15.8" x14ac:dyDescent="0.25">
      <c r="A2" s="363"/>
      <c r="B2" s="364"/>
      <c r="C2" s="364"/>
      <c r="D2" s="364"/>
      <c r="E2" s="364"/>
      <c r="F2" s="365"/>
    </row>
    <row r="3" spans="1:8" ht="15.8" x14ac:dyDescent="0.25">
      <c r="A3" s="363"/>
      <c r="B3" s="364"/>
      <c r="C3" s="364"/>
      <c r="D3" s="364"/>
      <c r="E3" s="364"/>
      <c r="F3" s="365"/>
    </row>
    <row r="4" spans="1:8" ht="16.5" thickBot="1" x14ac:dyDescent="0.3">
      <c r="A4" s="366"/>
      <c r="B4" s="367"/>
      <c r="C4" s="367"/>
      <c r="D4" s="367"/>
      <c r="E4" s="367"/>
      <c r="F4" s="365"/>
    </row>
    <row r="5" spans="1:8" ht="31.05" x14ac:dyDescent="0.3">
      <c r="A5" s="432" t="s">
        <v>550</v>
      </c>
      <c r="B5" s="433" t="s">
        <v>557</v>
      </c>
      <c r="C5" s="433" t="s">
        <v>551</v>
      </c>
      <c r="D5" s="433" t="s">
        <v>890</v>
      </c>
      <c r="E5" s="433" t="s">
        <v>552</v>
      </c>
      <c r="F5" s="434" t="s">
        <v>851</v>
      </c>
    </row>
    <row r="6" spans="1:8" x14ac:dyDescent="0.3">
      <c r="A6" s="435" t="s">
        <v>553</v>
      </c>
      <c r="B6" s="436">
        <f>1098882+2555000+2222035+22317324+615000+405000+12996086</f>
        <v>42209327</v>
      </c>
      <c r="C6" s="410"/>
      <c r="D6" s="410">
        <f>F6-B6</f>
        <v>-864936</v>
      </c>
      <c r="E6" s="410"/>
      <c r="F6" s="436">
        <f>1176882+2555000+2222035+21838480+615000+405000+12531994</f>
        <v>41344391</v>
      </c>
      <c r="G6" s="368"/>
    </row>
    <row r="7" spans="1:8" x14ac:dyDescent="0.3">
      <c r="A7" s="415" t="s">
        <v>554</v>
      </c>
      <c r="B7" s="437">
        <f>1287000+9374000+17994805+106026951</f>
        <v>134682756</v>
      </c>
      <c r="C7" s="410"/>
      <c r="D7" s="410">
        <f>F7-B7</f>
        <v>2520660</v>
      </c>
      <c r="E7" s="413"/>
      <c r="F7" s="437">
        <f>1287000+9374000+17474253+109068163</f>
        <v>137203416</v>
      </c>
    </row>
    <row r="8" spans="1:8" x14ac:dyDescent="0.3">
      <c r="A8" s="435" t="s">
        <v>555</v>
      </c>
      <c r="B8" s="436">
        <f>20997365+124885363</f>
        <v>145882728</v>
      </c>
      <c r="C8" s="410"/>
      <c r="D8" s="410">
        <f>F8-B8</f>
        <v>1770320</v>
      </c>
      <c r="E8" s="410"/>
      <c r="F8" s="436">
        <f>20919365+126733683</f>
        <v>147653048</v>
      </c>
    </row>
    <row r="9" spans="1:8" ht="31.05" x14ac:dyDescent="0.3">
      <c r="A9" s="438" t="s">
        <v>556</v>
      </c>
      <c r="B9" s="436"/>
      <c r="C9" s="410"/>
      <c r="D9" s="410"/>
      <c r="E9" s="410"/>
      <c r="F9" s="436"/>
      <c r="G9" s="369"/>
    </row>
    <row r="10" spans="1:8" ht="16.100000000000001" thickBot="1" x14ac:dyDescent="0.35">
      <c r="A10" s="439" t="s">
        <v>545</v>
      </c>
      <c r="B10" s="440">
        <f>SUM(B6:B9)</f>
        <v>322774811</v>
      </c>
      <c r="C10" s="440"/>
      <c r="D10" s="440">
        <f>F10-B10</f>
        <v>3426044</v>
      </c>
      <c r="E10" s="440">
        <v>0</v>
      </c>
      <c r="F10" s="441">
        <f>SUM(F6:F9)</f>
        <v>326200855</v>
      </c>
      <c r="H10" s="368"/>
    </row>
    <row r="11" spans="1:8" ht="15.8" x14ac:dyDescent="0.25">
      <c r="A11" s="366"/>
      <c r="B11" s="367"/>
      <c r="C11" s="367"/>
      <c r="D11" s="367"/>
      <c r="E11" s="367"/>
      <c r="F11" s="367"/>
    </row>
    <row r="12" spans="1:8" ht="15.8" x14ac:dyDescent="0.25">
      <c r="A12" s="366"/>
      <c r="B12" s="367"/>
      <c r="C12" s="367"/>
      <c r="D12" s="367"/>
      <c r="E12" s="367"/>
      <c r="F12" s="367"/>
    </row>
    <row r="13" spans="1:8" ht="15.8" x14ac:dyDescent="0.25">
      <c r="A13" s="366"/>
      <c r="B13" s="367"/>
      <c r="C13" s="367"/>
      <c r="D13" s="367"/>
      <c r="E13" s="367"/>
      <c r="F13" s="367"/>
    </row>
  </sheetData>
  <mergeCells count="1">
    <mergeCell ref="A1:F1"/>
  </mergeCells>
  <printOptions horizontalCentered="1"/>
  <pageMargins left="0.31496062992125984" right="0.31496062992125984" top="1.3385826771653544" bottom="0.74803149606299213" header="0.31496062992125984" footer="0.31496062992125984"/>
  <pageSetup paperSize="9" orientation="landscape" r:id="rId1"/>
  <headerFooter>
    <oddHeader xml:space="preserve">&amp;LBalatonszőlős Község 
Önkormányzata &amp;C&amp;"-,Félkövér"15.  melléklet 
az önkormányzat 2017. évi költségvetési gazdálkodási beszámolójáról szóló
6/2018. (V. 18.) önkormányzati rendeletéhez&amp;R&amp;P. oldal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view="pageLayout" zoomScaleNormal="100" workbookViewId="0">
      <selection activeCell="E8" sqref="E8"/>
    </sheetView>
  </sheetViews>
  <sheetFormatPr defaultRowHeight="15.55" x14ac:dyDescent="0.3"/>
  <cols>
    <col min="1" max="1" width="46.69921875" style="398" customWidth="1"/>
    <col min="2" max="2" width="6.59765625" style="273" customWidth="1"/>
    <col min="3" max="3" width="13.3984375" style="273" customWidth="1"/>
    <col min="4" max="4" width="14.296875" style="273" customWidth="1"/>
    <col min="5" max="5" width="13.59765625" style="273" customWidth="1"/>
    <col min="6" max="6" width="13.69921875" style="273" customWidth="1"/>
    <col min="7" max="7" width="7.59765625" style="403" customWidth="1"/>
    <col min="8" max="8" width="9.59765625" style="273" bestFit="1" customWidth="1"/>
    <col min="9" max="10" width="9.09765625" style="273"/>
    <col min="11" max="11" width="11.296875" style="273" bestFit="1" customWidth="1"/>
    <col min="12" max="12" width="9.09765625" style="273"/>
    <col min="13" max="13" width="11.296875" style="273" bestFit="1" customWidth="1"/>
    <col min="14" max="256" width="9.09765625" style="273"/>
    <col min="257" max="257" width="46.69921875" style="273" customWidth="1"/>
    <col min="258" max="258" width="6.59765625" style="273" customWidth="1"/>
    <col min="259" max="259" width="11.09765625" style="273" customWidth="1"/>
    <col min="260" max="260" width="11.59765625" style="273" customWidth="1"/>
    <col min="261" max="261" width="11" style="273" customWidth="1"/>
    <col min="262" max="262" width="10.69921875" style="273" customWidth="1"/>
    <col min="263" max="263" width="7.09765625" style="273" customWidth="1"/>
    <col min="264" max="264" width="9.59765625" style="273" bestFit="1" customWidth="1"/>
    <col min="265" max="512" width="9.09765625" style="273"/>
    <col min="513" max="513" width="46.69921875" style="273" customWidth="1"/>
    <col min="514" max="514" width="6.59765625" style="273" customWidth="1"/>
    <col min="515" max="515" width="11.09765625" style="273" customWidth="1"/>
    <col min="516" max="516" width="11.59765625" style="273" customWidth="1"/>
    <col min="517" max="517" width="11" style="273" customWidth="1"/>
    <col min="518" max="518" width="10.69921875" style="273" customWidth="1"/>
    <col min="519" max="519" width="7.09765625" style="273" customWidth="1"/>
    <col min="520" max="520" width="9.59765625" style="273" bestFit="1" customWidth="1"/>
    <col min="521" max="768" width="9.09765625" style="273"/>
    <col min="769" max="769" width="46.69921875" style="273" customWidth="1"/>
    <col min="770" max="770" width="6.59765625" style="273" customWidth="1"/>
    <col min="771" max="771" width="11.09765625" style="273" customWidth="1"/>
    <col min="772" max="772" width="11.59765625" style="273" customWidth="1"/>
    <col min="773" max="773" width="11" style="273" customWidth="1"/>
    <col min="774" max="774" width="10.69921875" style="273" customWidth="1"/>
    <col min="775" max="775" width="7.09765625" style="273" customWidth="1"/>
    <col min="776" max="776" width="9.59765625" style="273" bestFit="1" customWidth="1"/>
    <col min="777" max="1024" width="9.09765625" style="273"/>
    <col min="1025" max="1025" width="46.69921875" style="273" customWidth="1"/>
    <col min="1026" max="1026" width="6.59765625" style="273" customWidth="1"/>
    <col min="1027" max="1027" width="11.09765625" style="273" customWidth="1"/>
    <col min="1028" max="1028" width="11.59765625" style="273" customWidth="1"/>
    <col min="1029" max="1029" width="11" style="273" customWidth="1"/>
    <col min="1030" max="1030" width="10.69921875" style="273" customWidth="1"/>
    <col min="1031" max="1031" width="7.09765625" style="273" customWidth="1"/>
    <col min="1032" max="1032" width="9.59765625" style="273" bestFit="1" customWidth="1"/>
    <col min="1033" max="1280" width="9.09765625" style="273"/>
    <col min="1281" max="1281" width="46.69921875" style="273" customWidth="1"/>
    <col min="1282" max="1282" width="6.59765625" style="273" customWidth="1"/>
    <col min="1283" max="1283" width="11.09765625" style="273" customWidth="1"/>
    <col min="1284" max="1284" width="11.59765625" style="273" customWidth="1"/>
    <col min="1285" max="1285" width="11" style="273" customWidth="1"/>
    <col min="1286" max="1286" width="10.69921875" style="273" customWidth="1"/>
    <col min="1287" max="1287" width="7.09765625" style="273" customWidth="1"/>
    <col min="1288" max="1288" width="9.59765625" style="273" bestFit="1" customWidth="1"/>
    <col min="1289" max="1536" width="9.09765625" style="273"/>
    <col min="1537" max="1537" width="46.69921875" style="273" customWidth="1"/>
    <col min="1538" max="1538" width="6.59765625" style="273" customWidth="1"/>
    <col min="1539" max="1539" width="11.09765625" style="273" customWidth="1"/>
    <col min="1540" max="1540" width="11.59765625" style="273" customWidth="1"/>
    <col min="1541" max="1541" width="11" style="273" customWidth="1"/>
    <col min="1542" max="1542" width="10.69921875" style="273" customWidth="1"/>
    <col min="1543" max="1543" width="7.09765625" style="273" customWidth="1"/>
    <col min="1544" max="1544" width="9.59765625" style="273" bestFit="1" customWidth="1"/>
    <col min="1545" max="1792" width="9.09765625" style="273"/>
    <col min="1793" max="1793" width="46.69921875" style="273" customWidth="1"/>
    <col min="1794" max="1794" width="6.59765625" style="273" customWidth="1"/>
    <col min="1795" max="1795" width="11.09765625" style="273" customWidth="1"/>
    <col min="1796" max="1796" width="11.59765625" style="273" customWidth="1"/>
    <col min="1797" max="1797" width="11" style="273" customWidth="1"/>
    <col min="1798" max="1798" width="10.69921875" style="273" customWidth="1"/>
    <col min="1799" max="1799" width="7.09765625" style="273" customWidth="1"/>
    <col min="1800" max="1800" width="9.59765625" style="273" bestFit="1" customWidth="1"/>
    <col min="1801" max="2048" width="9.09765625" style="273"/>
    <col min="2049" max="2049" width="46.69921875" style="273" customWidth="1"/>
    <col min="2050" max="2050" width="6.59765625" style="273" customWidth="1"/>
    <col min="2051" max="2051" width="11.09765625" style="273" customWidth="1"/>
    <col min="2052" max="2052" width="11.59765625" style="273" customWidth="1"/>
    <col min="2053" max="2053" width="11" style="273" customWidth="1"/>
    <col min="2054" max="2054" width="10.69921875" style="273" customWidth="1"/>
    <col min="2055" max="2055" width="7.09765625" style="273" customWidth="1"/>
    <col min="2056" max="2056" width="9.59765625" style="273" bestFit="1" customWidth="1"/>
    <col min="2057" max="2304" width="9.09765625" style="273"/>
    <col min="2305" max="2305" width="46.69921875" style="273" customWidth="1"/>
    <col min="2306" max="2306" width="6.59765625" style="273" customWidth="1"/>
    <col min="2307" max="2307" width="11.09765625" style="273" customWidth="1"/>
    <col min="2308" max="2308" width="11.59765625" style="273" customWidth="1"/>
    <col min="2309" max="2309" width="11" style="273" customWidth="1"/>
    <col min="2310" max="2310" width="10.69921875" style="273" customWidth="1"/>
    <col min="2311" max="2311" width="7.09765625" style="273" customWidth="1"/>
    <col min="2312" max="2312" width="9.59765625" style="273" bestFit="1" customWidth="1"/>
    <col min="2313" max="2560" width="9.09765625" style="273"/>
    <col min="2561" max="2561" width="46.69921875" style="273" customWidth="1"/>
    <col min="2562" max="2562" width="6.59765625" style="273" customWidth="1"/>
    <col min="2563" max="2563" width="11.09765625" style="273" customWidth="1"/>
    <col min="2564" max="2564" width="11.59765625" style="273" customWidth="1"/>
    <col min="2565" max="2565" width="11" style="273" customWidth="1"/>
    <col min="2566" max="2566" width="10.69921875" style="273" customWidth="1"/>
    <col min="2567" max="2567" width="7.09765625" style="273" customWidth="1"/>
    <col min="2568" max="2568" width="9.59765625" style="273" bestFit="1" customWidth="1"/>
    <col min="2569" max="2816" width="9.09765625" style="273"/>
    <col min="2817" max="2817" width="46.69921875" style="273" customWidth="1"/>
    <col min="2818" max="2818" width="6.59765625" style="273" customWidth="1"/>
    <col min="2819" max="2819" width="11.09765625" style="273" customWidth="1"/>
    <col min="2820" max="2820" width="11.59765625" style="273" customWidth="1"/>
    <col min="2821" max="2821" width="11" style="273" customWidth="1"/>
    <col min="2822" max="2822" width="10.69921875" style="273" customWidth="1"/>
    <col min="2823" max="2823" width="7.09765625" style="273" customWidth="1"/>
    <col min="2824" max="2824" width="9.59765625" style="273" bestFit="1" customWidth="1"/>
    <col min="2825" max="3072" width="9.09765625" style="273"/>
    <col min="3073" max="3073" width="46.69921875" style="273" customWidth="1"/>
    <col min="3074" max="3074" width="6.59765625" style="273" customWidth="1"/>
    <col min="3075" max="3075" width="11.09765625" style="273" customWidth="1"/>
    <col min="3076" max="3076" width="11.59765625" style="273" customWidth="1"/>
    <col min="3077" max="3077" width="11" style="273" customWidth="1"/>
    <col min="3078" max="3078" width="10.69921875" style="273" customWidth="1"/>
    <col min="3079" max="3079" width="7.09765625" style="273" customWidth="1"/>
    <col min="3080" max="3080" width="9.59765625" style="273" bestFit="1" customWidth="1"/>
    <col min="3081" max="3328" width="9.09765625" style="273"/>
    <col min="3329" max="3329" width="46.69921875" style="273" customWidth="1"/>
    <col min="3330" max="3330" width="6.59765625" style="273" customWidth="1"/>
    <col min="3331" max="3331" width="11.09765625" style="273" customWidth="1"/>
    <col min="3332" max="3332" width="11.59765625" style="273" customWidth="1"/>
    <col min="3333" max="3333" width="11" style="273" customWidth="1"/>
    <col min="3334" max="3334" width="10.69921875" style="273" customWidth="1"/>
    <col min="3335" max="3335" width="7.09765625" style="273" customWidth="1"/>
    <col min="3336" max="3336" width="9.59765625" style="273" bestFit="1" customWidth="1"/>
    <col min="3337" max="3584" width="9.09765625" style="273"/>
    <col min="3585" max="3585" width="46.69921875" style="273" customWidth="1"/>
    <col min="3586" max="3586" width="6.59765625" style="273" customWidth="1"/>
    <col min="3587" max="3587" width="11.09765625" style="273" customWidth="1"/>
    <col min="3588" max="3588" width="11.59765625" style="273" customWidth="1"/>
    <col min="3589" max="3589" width="11" style="273" customWidth="1"/>
    <col min="3590" max="3590" width="10.69921875" style="273" customWidth="1"/>
    <col min="3591" max="3591" width="7.09765625" style="273" customWidth="1"/>
    <col min="3592" max="3592" width="9.59765625" style="273" bestFit="1" customWidth="1"/>
    <col min="3593" max="3840" width="9.09765625" style="273"/>
    <col min="3841" max="3841" width="46.69921875" style="273" customWidth="1"/>
    <col min="3842" max="3842" width="6.59765625" style="273" customWidth="1"/>
    <col min="3843" max="3843" width="11.09765625" style="273" customWidth="1"/>
    <col min="3844" max="3844" width="11.59765625" style="273" customWidth="1"/>
    <col min="3845" max="3845" width="11" style="273" customWidth="1"/>
    <col min="3846" max="3846" width="10.69921875" style="273" customWidth="1"/>
    <col min="3847" max="3847" width="7.09765625" style="273" customWidth="1"/>
    <col min="3848" max="3848" width="9.59765625" style="273" bestFit="1" customWidth="1"/>
    <col min="3849" max="4096" width="9.09765625" style="273"/>
    <col min="4097" max="4097" width="46.69921875" style="273" customWidth="1"/>
    <col min="4098" max="4098" width="6.59765625" style="273" customWidth="1"/>
    <col min="4099" max="4099" width="11.09765625" style="273" customWidth="1"/>
    <col min="4100" max="4100" width="11.59765625" style="273" customWidth="1"/>
    <col min="4101" max="4101" width="11" style="273" customWidth="1"/>
    <col min="4102" max="4102" width="10.69921875" style="273" customWidth="1"/>
    <col min="4103" max="4103" width="7.09765625" style="273" customWidth="1"/>
    <col min="4104" max="4104" width="9.59765625" style="273" bestFit="1" customWidth="1"/>
    <col min="4105" max="4352" width="9.09765625" style="273"/>
    <col min="4353" max="4353" width="46.69921875" style="273" customWidth="1"/>
    <col min="4354" max="4354" width="6.59765625" style="273" customWidth="1"/>
    <col min="4355" max="4355" width="11.09765625" style="273" customWidth="1"/>
    <col min="4356" max="4356" width="11.59765625" style="273" customWidth="1"/>
    <col min="4357" max="4357" width="11" style="273" customWidth="1"/>
    <col min="4358" max="4358" width="10.69921875" style="273" customWidth="1"/>
    <col min="4359" max="4359" width="7.09765625" style="273" customWidth="1"/>
    <col min="4360" max="4360" width="9.59765625" style="273" bestFit="1" customWidth="1"/>
    <col min="4361" max="4608" width="9.09765625" style="273"/>
    <col min="4609" max="4609" width="46.69921875" style="273" customWidth="1"/>
    <col min="4610" max="4610" width="6.59765625" style="273" customWidth="1"/>
    <col min="4611" max="4611" width="11.09765625" style="273" customWidth="1"/>
    <col min="4612" max="4612" width="11.59765625" style="273" customWidth="1"/>
    <col min="4613" max="4613" width="11" style="273" customWidth="1"/>
    <col min="4614" max="4614" width="10.69921875" style="273" customWidth="1"/>
    <col min="4615" max="4615" width="7.09765625" style="273" customWidth="1"/>
    <col min="4616" max="4616" width="9.59765625" style="273" bestFit="1" customWidth="1"/>
    <col min="4617" max="4864" width="9.09765625" style="273"/>
    <col min="4865" max="4865" width="46.69921875" style="273" customWidth="1"/>
    <col min="4866" max="4866" width="6.59765625" style="273" customWidth="1"/>
    <col min="4867" max="4867" width="11.09765625" style="273" customWidth="1"/>
    <col min="4868" max="4868" width="11.59765625" style="273" customWidth="1"/>
    <col min="4869" max="4869" width="11" style="273" customWidth="1"/>
    <col min="4870" max="4870" width="10.69921875" style="273" customWidth="1"/>
    <col min="4871" max="4871" width="7.09765625" style="273" customWidth="1"/>
    <col min="4872" max="4872" width="9.59765625" style="273" bestFit="1" customWidth="1"/>
    <col min="4873" max="5120" width="9.09765625" style="273"/>
    <col min="5121" max="5121" width="46.69921875" style="273" customWidth="1"/>
    <col min="5122" max="5122" width="6.59765625" style="273" customWidth="1"/>
    <col min="5123" max="5123" width="11.09765625" style="273" customWidth="1"/>
    <col min="5124" max="5124" width="11.59765625" style="273" customWidth="1"/>
    <col min="5125" max="5125" width="11" style="273" customWidth="1"/>
    <col min="5126" max="5126" width="10.69921875" style="273" customWidth="1"/>
    <col min="5127" max="5127" width="7.09765625" style="273" customWidth="1"/>
    <col min="5128" max="5128" width="9.59765625" style="273" bestFit="1" customWidth="1"/>
    <col min="5129" max="5376" width="9.09765625" style="273"/>
    <col min="5377" max="5377" width="46.69921875" style="273" customWidth="1"/>
    <col min="5378" max="5378" width="6.59765625" style="273" customWidth="1"/>
    <col min="5379" max="5379" width="11.09765625" style="273" customWidth="1"/>
    <col min="5380" max="5380" width="11.59765625" style="273" customWidth="1"/>
    <col min="5381" max="5381" width="11" style="273" customWidth="1"/>
    <col min="5382" max="5382" width="10.69921875" style="273" customWidth="1"/>
    <col min="5383" max="5383" width="7.09765625" style="273" customWidth="1"/>
    <col min="5384" max="5384" width="9.59765625" style="273" bestFit="1" customWidth="1"/>
    <col min="5385" max="5632" width="9.09765625" style="273"/>
    <col min="5633" max="5633" width="46.69921875" style="273" customWidth="1"/>
    <col min="5634" max="5634" width="6.59765625" style="273" customWidth="1"/>
    <col min="5635" max="5635" width="11.09765625" style="273" customWidth="1"/>
    <col min="5636" max="5636" width="11.59765625" style="273" customWidth="1"/>
    <col min="5637" max="5637" width="11" style="273" customWidth="1"/>
    <col min="5638" max="5638" width="10.69921875" style="273" customWidth="1"/>
    <col min="5639" max="5639" width="7.09765625" style="273" customWidth="1"/>
    <col min="5640" max="5640" width="9.59765625" style="273" bestFit="1" customWidth="1"/>
    <col min="5641" max="5888" width="9.09765625" style="273"/>
    <col min="5889" max="5889" width="46.69921875" style="273" customWidth="1"/>
    <col min="5890" max="5890" width="6.59765625" style="273" customWidth="1"/>
    <col min="5891" max="5891" width="11.09765625" style="273" customWidth="1"/>
    <col min="5892" max="5892" width="11.59765625" style="273" customWidth="1"/>
    <col min="5893" max="5893" width="11" style="273" customWidth="1"/>
    <col min="5894" max="5894" width="10.69921875" style="273" customWidth="1"/>
    <col min="5895" max="5895" width="7.09765625" style="273" customWidth="1"/>
    <col min="5896" max="5896" width="9.59765625" style="273" bestFit="1" customWidth="1"/>
    <col min="5897" max="6144" width="9.09765625" style="273"/>
    <col min="6145" max="6145" width="46.69921875" style="273" customWidth="1"/>
    <col min="6146" max="6146" width="6.59765625" style="273" customWidth="1"/>
    <col min="6147" max="6147" width="11.09765625" style="273" customWidth="1"/>
    <col min="6148" max="6148" width="11.59765625" style="273" customWidth="1"/>
    <col min="6149" max="6149" width="11" style="273" customWidth="1"/>
    <col min="6150" max="6150" width="10.69921875" style="273" customWidth="1"/>
    <col min="6151" max="6151" width="7.09765625" style="273" customWidth="1"/>
    <col min="6152" max="6152" width="9.59765625" style="273" bestFit="1" customWidth="1"/>
    <col min="6153" max="6400" width="9.09765625" style="273"/>
    <col min="6401" max="6401" width="46.69921875" style="273" customWidth="1"/>
    <col min="6402" max="6402" width="6.59765625" style="273" customWidth="1"/>
    <col min="6403" max="6403" width="11.09765625" style="273" customWidth="1"/>
    <col min="6404" max="6404" width="11.59765625" style="273" customWidth="1"/>
    <col min="6405" max="6405" width="11" style="273" customWidth="1"/>
    <col min="6406" max="6406" width="10.69921875" style="273" customWidth="1"/>
    <col min="6407" max="6407" width="7.09765625" style="273" customWidth="1"/>
    <col min="6408" max="6408" width="9.59765625" style="273" bestFit="1" customWidth="1"/>
    <col min="6409" max="6656" width="9.09765625" style="273"/>
    <col min="6657" max="6657" width="46.69921875" style="273" customWidth="1"/>
    <col min="6658" max="6658" width="6.59765625" style="273" customWidth="1"/>
    <col min="6659" max="6659" width="11.09765625" style="273" customWidth="1"/>
    <col min="6660" max="6660" width="11.59765625" style="273" customWidth="1"/>
    <col min="6661" max="6661" width="11" style="273" customWidth="1"/>
    <col min="6662" max="6662" width="10.69921875" style="273" customWidth="1"/>
    <col min="6663" max="6663" width="7.09765625" style="273" customWidth="1"/>
    <col min="6664" max="6664" width="9.59765625" style="273" bestFit="1" customWidth="1"/>
    <col min="6665" max="6912" width="9.09765625" style="273"/>
    <col min="6913" max="6913" width="46.69921875" style="273" customWidth="1"/>
    <col min="6914" max="6914" width="6.59765625" style="273" customWidth="1"/>
    <col min="6915" max="6915" width="11.09765625" style="273" customWidth="1"/>
    <col min="6916" max="6916" width="11.59765625" style="273" customWidth="1"/>
    <col min="6917" max="6917" width="11" style="273" customWidth="1"/>
    <col min="6918" max="6918" width="10.69921875" style="273" customWidth="1"/>
    <col min="6919" max="6919" width="7.09765625" style="273" customWidth="1"/>
    <col min="6920" max="6920" width="9.59765625" style="273" bestFit="1" customWidth="1"/>
    <col min="6921" max="7168" width="9.09765625" style="273"/>
    <col min="7169" max="7169" width="46.69921875" style="273" customWidth="1"/>
    <col min="7170" max="7170" width="6.59765625" style="273" customWidth="1"/>
    <col min="7171" max="7171" width="11.09765625" style="273" customWidth="1"/>
    <col min="7172" max="7172" width="11.59765625" style="273" customWidth="1"/>
    <col min="7173" max="7173" width="11" style="273" customWidth="1"/>
    <col min="7174" max="7174" width="10.69921875" style="273" customWidth="1"/>
    <col min="7175" max="7175" width="7.09765625" style="273" customWidth="1"/>
    <col min="7176" max="7176" width="9.59765625" style="273" bestFit="1" customWidth="1"/>
    <col min="7177" max="7424" width="9.09765625" style="273"/>
    <col min="7425" max="7425" width="46.69921875" style="273" customWidth="1"/>
    <col min="7426" max="7426" width="6.59765625" style="273" customWidth="1"/>
    <col min="7427" max="7427" width="11.09765625" style="273" customWidth="1"/>
    <col min="7428" max="7428" width="11.59765625" style="273" customWidth="1"/>
    <col min="7429" max="7429" width="11" style="273" customWidth="1"/>
    <col min="7430" max="7430" width="10.69921875" style="273" customWidth="1"/>
    <col min="7431" max="7431" width="7.09765625" style="273" customWidth="1"/>
    <col min="7432" max="7432" width="9.59765625" style="273" bestFit="1" customWidth="1"/>
    <col min="7433" max="7680" width="9.09765625" style="273"/>
    <col min="7681" max="7681" width="46.69921875" style="273" customWidth="1"/>
    <col min="7682" max="7682" width="6.59765625" style="273" customWidth="1"/>
    <col min="7683" max="7683" width="11.09765625" style="273" customWidth="1"/>
    <col min="7684" max="7684" width="11.59765625" style="273" customWidth="1"/>
    <col min="7685" max="7685" width="11" style="273" customWidth="1"/>
    <col min="7686" max="7686" width="10.69921875" style="273" customWidth="1"/>
    <col min="7687" max="7687" width="7.09765625" style="273" customWidth="1"/>
    <col min="7688" max="7688" width="9.59765625" style="273" bestFit="1" customWidth="1"/>
    <col min="7689" max="7936" width="9.09765625" style="273"/>
    <col min="7937" max="7937" width="46.69921875" style="273" customWidth="1"/>
    <col min="7938" max="7938" width="6.59765625" style="273" customWidth="1"/>
    <col min="7939" max="7939" width="11.09765625" style="273" customWidth="1"/>
    <col min="7940" max="7940" width="11.59765625" style="273" customWidth="1"/>
    <col min="7941" max="7941" width="11" style="273" customWidth="1"/>
    <col min="7942" max="7942" width="10.69921875" style="273" customWidth="1"/>
    <col min="7943" max="7943" width="7.09765625" style="273" customWidth="1"/>
    <col min="7944" max="7944" width="9.59765625" style="273" bestFit="1" customWidth="1"/>
    <col min="7945" max="8192" width="9.09765625" style="273"/>
    <col min="8193" max="8193" width="46.69921875" style="273" customWidth="1"/>
    <col min="8194" max="8194" width="6.59765625" style="273" customWidth="1"/>
    <col min="8195" max="8195" width="11.09765625" style="273" customWidth="1"/>
    <col min="8196" max="8196" width="11.59765625" style="273" customWidth="1"/>
    <col min="8197" max="8197" width="11" style="273" customWidth="1"/>
    <col min="8198" max="8198" width="10.69921875" style="273" customWidth="1"/>
    <col min="8199" max="8199" width="7.09765625" style="273" customWidth="1"/>
    <col min="8200" max="8200" width="9.59765625" style="273" bestFit="1" customWidth="1"/>
    <col min="8201" max="8448" width="9.09765625" style="273"/>
    <col min="8449" max="8449" width="46.69921875" style="273" customWidth="1"/>
    <col min="8450" max="8450" width="6.59765625" style="273" customWidth="1"/>
    <col min="8451" max="8451" width="11.09765625" style="273" customWidth="1"/>
    <col min="8452" max="8452" width="11.59765625" style="273" customWidth="1"/>
    <col min="8453" max="8453" width="11" style="273" customWidth="1"/>
    <col min="8454" max="8454" width="10.69921875" style="273" customWidth="1"/>
    <col min="8455" max="8455" width="7.09765625" style="273" customWidth="1"/>
    <col min="8456" max="8456" width="9.59765625" style="273" bestFit="1" customWidth="1"/>
    <col min="8457" max="8704" width="9.09765625" style="273"/>
    <col min="8705" max="8705" width="46.69921875" style="273" customWidth="1"/>
    <col min="8706" max="8706" width="6.59765625" style="273" customWidth="1"/>
    <col min="8707" max="8707" width="11.09765625" style="273" customWidth="1"/>
    <col min="8708" max="8708" width="11.59765625" style="273" customWidth="1"/>
    <col min="8709" max="8709" width="11" style="273" customWidth="1"/>
    <col min="8710" max="8710" width="10.69921875" style="273" customWidth="1"/>
    <col min="8711" max="8711" width="7.09765625" style="273" customWidth="1"/>
    <col min="8712" max="8712" width="9.59765625" style="273" bestFit="1" customWidth="1"/>
    <col min="8713" max="8960" width="9.09765625" style="273"/>
    <col min="8961" max="8961" width="46.69921875" style="273" customWidth="1"/>
    <col min="8962" max="8962" width="6.59765625" style="273" customWidth="1"/>
    <col min="8963" max="8963" width="11.09765625" style="273" customWidth="1"/>
    <col min="8964" max="8964" width="11.59765625" style="273" customWidth="1"/>
    <col min="8965" max="8965" width="11" style="273" customWidth="1"/>
    <col min="8966" max="8966" width="10.69921875" style="273" customWidth="1"/>
    <col min="8967" max="8967" width="7.09765625" style="273" customWidth="1"/>
    <col min="8968" max="8968" width="9.59765625" style="273" bestFit="1" customWidth="1"/>
    <col min="8969" max="9216" width="9.09765625" style="273"/>
    <col min="9217" max="9217" width="46.69921875" style="273" customWidth="1"/>
    <col min="9218" max="9218" width="6.59765625" style="273" customWidth="1"/>
    <col min="9219" max="9219" width="11.09765625" style="273" customWidth="1"/>
    <col min="9220" max="9220" width="11.59765625" style="273" customWidth="1"/>
    <col min="9221" max="9221" width="11" style="273" customWidth="1"/>
    <col min="9222" max="9222" width="10.69921875" style="273" customWidth="1"/>
    <col min="9223" max="9223" width="7.09765625" style="273" customWidth="1"/>
    <col min="9224" max="9224" width="9.59765625" style="273" bestFit="1" customWidth="1"/>
    <col min="9225" max="9472" width="9.09765625" style="273"/>
    <col min="9473" max="9473" width="46.69921875" style="273" customWidth="1"/>
    <col min="9474" max="9474" width="6.59765625" style="273" customWidth="1"/>
    <col min="9475" max="9475" width="11.09765625" style="273" customWidth="1"/>
    <col min="9476" max="9476" width="11.59765625" style="273" customWidth="1"/>
    <col min="9477" max="9477" width="11" style="273" customWidth="1"/>
    <col min="9478" max="9478" width="10.69921875" style="273" customWidth="1"/>
    <col min="9479" max="9479" width="7.09765625" style="273" customWidth="1"/>
    <col min="9480" max="9480" width="9.59765625" style="273" bestFit="1" customWidth="1"/>
    <col min="9481" max="9728" width="9.09765625" style="273"/>
    <col min="9729" max="9729" width="46.69921875" style="273" customWidth="1"/>
    <col min="9730" max="9730" width="6.59765625" style="273" customWidth="1"/>
    <col min="9731" max="9731" width="11.09765625" style="273" customWidth="1"/>
    <col min="9732" max="9732" width="11.59765625" style="273" customWidth="1"/>
    <col min="9733" max="9733" width="11" style="273" customWidth="1"/>
    <col min="9734" max="9734" width="10.69921875" style="273" customWidth="1"/>
    <col min="9735" max="9735" width="7.09765625" style="273" customWidth="1"/>
    <col min="9736" max="9736" width="9.59765625" style="273" bestFit="1" customWidth="1"/>
    <col min="9737" max="9984" width="9.09765625" style="273"/>
    <col min="9985" max="9985" width="46.69921875" style="273" customWidth="1"/>
    <col min="9986" max="9986" width="6.59765625" style="273" customWidth="1"/>
    <col min="9987" max="9987" width="11.09765625" style="273" customWidth="1"/>
    <col min="9988" max="9988" width="11.59765625" style="273" customWidth="1"/>
    <col min="9989" max="9989" width="11" style="273" customWidth="1"/>
    <col min="9990" max="9990" width="10.69921875" style="273" customWidth="1"/>
    <col min="9991" max="9991" width="7.09765625" style="273" customWidth="1"/>
    <col min="9992" max="9992" width="9.59765625" style="273" bestFit="1" customWidth="1"/>
    <col min="9993" max="10240" width="9.09765625" style="273"/>
    <col min="10241" max="10241" width="46.69921875" style="273" customWidth="1"/>
    <col min="10242" max="10242" width="6.59765625" style="273" customWidth="1"/>
    <col min="10243" max="10243" width="11.09765625" style="273" customWidth="1"/>
    <col min="10244" max="10244" width="11.59765625" style="273" customWidth="1"/>
    <col min="10245" max="10245" width="11" style="273" customWidth="1"/>
    <col min="10246" max="10246" width="10.69921875" style="273" customWidth="1"/>
    <col min="10247" max="10247" width="7.09765625" style="273" customWidth="1"/>
    <col min="10248" max="10248" width="9.59765625" style="273" bestFit="1" customWidth="1"/>
    <col min="10249" max="10496" width="9.09765625" style="273"/>
    <col min="10497" max="10497" width="46.69921875" style="273" customWidth="1"/>
    <col min="10498" max="10498" width="6.59765625" style="273" customWidth="1"/>
    <col min="10499" max="10499" width="11.09765625" style="273" customWidth="1"/>
    <col min="10500" max="10500" width="11.59765625" style="273" customWidth="1"/>
    <col min="10501" max="10501" width="11" style="273" customWidth="1"/>
    <col min="10502" max="10502" width="10.69921875" style="273" customWidth="1"/>
    <col min="10503" max="10503" width="7.09765625" style="273" customWidth="1"/>
    <col min="10504" max="10504" width="9.59765625" style="273" bestFit="1" customWidth="1"/>
    <col min="10505" max="10752" width="9.09765625" style="273"/>
    <col min="10753" max="10753" width="46.69921875" style="273" customWidth="1"/>
    <col min="10754" max="10754" width="6.59765625" style="273" customWidth="1"/>
    <col min="10755" max="10755" width="11.09765625" style="273" customWidth="1"/>
    <col min="10756" max="10756" width="11.59765625" style="273" customWidth="1"/>
    <col min="10757" max="10757" width="11" style="273" customWidth="1"/>
    <col min="10758" max="10758" width="10.69921875" style="273" customWidth="1"/>
    <col min="10759" max="10759" width="7.09765625" style="273" customWidth="1"/>
    <col min="10760" max="10760" width="9.59765625" style="273" bestFit="1" customWidth="1"/>
    <col min="10761" max="11008" width="9.09765625" style="273"/>
    <col min="11009" max="11009" width="46.69921875" style="273" customWidth="1"/>
    <col min="11010" max="11010" width="6.59765625" style="273" customWidth="1"/>
    <col min="11011" max="11011" width="11.09765625" style="273" customWidth="1"/>
    <col min="11012" max="11012" width="11.59765625" style="273" customWidth="1"/>
    <col min="11013" max="11013" width="11" style="273" customWidth="1"/>
    <col min="11014" max="11014" width="10.69921875" style="273" customWidth="1"/>
    <col min="11015" max="11015" width="7.09765625" style="273" customWidth="1"/>
    <col min="11016" max="11016" width="9.59765625" style="273" bestFit="1" customWidth="1"/>
    <col min="11017" max="11264" width="9.09765625" style="273"/>
    <col min="11265" max="11265" width="46.69921875" style="273" customWidth="1"/>
    <col min="11266" max="11266" width="6.59765625" style="273" customWidth="1"/>
    <col min="11267" max="11267" width="11.09765625" style="273" customWidth="1"/>
    <col min="11268" max="11268" width="11.59765625" style="273" customWidth="1"/>
    <col min="11269" max="11269" width="11" style="273" customWidth="1"/>
    <col min="11270" max="11270" width="10.69921875" style="273" customWidth="1"/>
    <col min="11271" max="11271" width="7.09765625" style="273" customWidth="1"/>
    <col min="11272" max="11272" width="9.59765625" style="273" bestFit="1" customWidth="1"/>
    <col min="11273" max="11520" width="9.09765625" style="273"/>
    <col min="11521" max="11521" width="46.69921875" style="273" customWidth="1"/>
    <col min="11522" max="11522" width="6.59765625" style="273" customWidth="1"/>
    <col min="11523" max="11523" width="11.09765625" style="273" customWidth="1"/>
    <col min="11524" max="11524" width="11.59765625" style="273" customWidth="1"/>
    <col min="11525" max="11525" width="11" style="273" customWidth="1"/>
    <col min="11526" max="11526" width="10.69921875" style="273" customWidth="1"/>
    <col min="11527" max="11527" width="7.09765625" style="273" customWidth="1"/>
    <col min="11528" max="11528" width="9.59765625" style="273" bestFit="1" customWidth="1"/>
    <col min="11529" max="11776" width="9.09765625" style="273"/>
    <col min="11777" max="11777" width="46.69921875" style="273" customWidth="1"/>
    <col min="11778" max="11778" width="6.59765625" style="273" customWidth="1"/>
    <col min="11779" max="11779" width="11.09765625" style="273" customWidth="1"/>
    <col min="11780" max="11780" width="11.59765625" style="273" customWidth="1"/>
    <col min="11781" max="11781" width="11" style="273" customWidth="1"/>
    <col min="11782" max="11782" width="10.69921875" style="273" customWidth="1"/>
    <col min="11783" max="11783" width="7.09765625" style="273" customWidth="1"/>
    <col min="11784" max="11784" width="9.59765625" style="273" bestFit="1" customWidth="1"/>
    <col min="11785" max="12032" width="9.09765625" style="273"/>
    <col min="12033" max="12033" width="46.69921875" style="273" customWidth="1"/>
    <col min="12034" max="12034" width="6.59765625" style="273" customWidth="1"/>
    <col min="12035" max="12035" width="11.09765625" style="273" customWidth="1"/>
    <col min="12036" max="12036" width="11.59765625" style="273" customWidth="1"/>
    <col min="12037" max="12037" width="11" style="273" customWidth="1"/>
    <col min="12038" max="12038" width="10.69921875" style="273" customWidth="1"/>
    <col min="12039" max="12039" width="7.09765625" style="273" customWidth="1"/>
    <col min="12040" max="12040" width="9.59765625" style="273" bestFit="1" customWidth="1"/>
    <col min="12041" max="12288" width="9.09765625" style="273"/>
    <col min="12289" max="12289" width="46.69921875" style="273" customWidth="1"/>
    <col min="12290" max="12290" width="6.59765625" style="273" customWidth="1"/>
    <col min="12291" max="12291" width="11.09765625" style="273" customWidth="1"/>
    <col min="12292" max="12292" width="11.59765625" style="273" customWidth="1"/>
    <col min="12293" max="12293" width="11" style="273" customWidth="1"/>
    <col min="12294" max="12294" width="10.69921875" style="273" customWidth="1"/>
    <col min="12295" max="12295" width="7.09765625" style="273" customWidth="1"/>
    <col min="12296" max="12296" width="9.59765625" style="273" bestFit="1" customWidth="1"/>
    <col min="12297" max="12544" width="9.09765625" style="273"/>
    <col min="12545" max="12545" width="46.69921875" style="273" customWidth="1"/>
    <col min="12546" max="12546" width="6.59765625" style="273" customWidth="1"/>
    <col min="12547" max="12547" width="11.09765625" style="273" customWidth="1"/>
    <col min="12548" max="12548" width="11.59765625" style="273" customWidth="1"/>
    <col min="12549" max="12549" width="11" style="273" customWidth="1"/>
    <col min="12550" max="12550" width="10.69921875" style="273" customWidth="1"/>
    <col min="12551" max="12551" width="7.09765625" style="273" customWidth="1"/>
    <col min="12552" max="12552" width="9.59765625" style="273" bestFit="1" customWidth="1"/>
    <col min="12553" max="12800" width="9.09765625" style="273"/>
    <col min="12801" max="12801" width="46.69921875" style="273" customWidth="1"/>
    <col min="12802" max="12802" width="6.59765625" style="273" customWidth="1"/>
    <col min="12803" max="12803" width="11.09765625" style="273" customWidth="1"/>
    <col min="12804" max="12804" width="11.59765625" style="273" customWidth="1"/>
    <col min="12805" max="12805" width="11" style="273" customWidth="1"/>
    <col min="12806" max="12806" width="10.69921875" style="273" customWidth="1"/>
    <col min="12807" max="12807" width="7.09765625" style="273" customWidth="1"/>
    <col min="12808" max="12808" width="9.59765625" style="273" bestFit="1" customWidth="1"/>
    <col min="12809" max="13056" width="9.09765625" style="273"/>
    <col min="13057" max="13057" width="46.69921875" style="273" customWidth="1"/>
    <col min="13058" max="13058" width="6.59765625" style="273" customWidth="1"/>
    <col min="13059" max="13059" width="11.09765625" style="273" customWidth="1"/>
    <col min="13060" max="13060" width="11.59765625" style="273" customWidth="1"/>
    <col min="13061" max="13061" width="11" style="273" customWidth="1"/>
    <col min="13062" max="13062" width="10.69921875" style="273" customWidth="1"/>
    <col min="13063" max="13063" width="7.09765625" style="273" customWidth="1"/>
    <col min="13064" max="13064" width="9.59765625" style="273" bestFit="1" customWidth="1"/>
    <col min="13065" max="13312" width="9.09765625" style="273"/>
    <col min="13313" max="13313" width="46.69921875" style="273" customWidth="1"/>
    <col min="13314" max="13314" width="6.59765625" style="273" customWidth="1"/>
    <col min="13315" max="13315" width="11.09765625" style="273" customWidth="1"/>
    <col min="13316" max="13316" width="11.59765625" style="273" customWidth="1"/>
    <col min="13317" max="13317" width="11" style="273" customWidth="1"/>
    <col min="13318" max="13318" width="10.69921875" style="273" customWidth="1"/>
    <col min="13319" max="13319" width="7.09765625" style="273" customWidth="1"/>
    <col min="13320" max="13320" width="9.59765625" style="273" bestFit="1" customWidth="1"/>
    <col min="13321" max="13568" width="9.09765625" style="273"/>
    <col min="13569" max="13569" width="46.69921875" style="273" customWidth="1"/>
    <col min="13570" max="13570" width="6.59765625" style="273" customWidth="1"/>
    <col min="13571" max="13571" width="11.09765625" style="273" customWidth="1"/>
    <col min="13572" max="13572" width="11.59765625" style="273" customWidth="1"/>
    <col min="13573" max="13573" width="11" style="273" customWidth="1"/>
    <col min="13574" max="13574" width="10.69921875" style="273" customWidth="1"/>
    <col min="13575" max="13575" width="7.09765625" style="273" customWidth="1"/>
    <col min="13576" max="13576" width="9.59765625" style="273" bestFit="1" customWidth="1"/>
    <col min="13577" max="13824" width="9.09765625" style="273"/>
    <col min="13825" max="13825" width="46.69921875" style="273" customWidth="1"/>
    <col min="13826" max="13826" width="6.59765625" style="273" customWidth="1"/>
    <col min="13827" max="13827" width="11.09765625" style="273" customWidth="1"/>
    <col min="13828" max="13828" width="11.59765625" style="273" customWidth="1"/>
    <col min="13829" max="13829" width="11" style="273" customWidth="1"/>
    <col min="13830" max="13830" width="10.69921875" style="273" customWidth="1"/>
    <col min="13831" max="13831" width="7.09765625" style="273" customWidth="1"/>
    <col min="13832" max="13832" width="9.59765625" style="273" bestFit="1" customWidth="1"/>
    <col min="13833" max="14080" width="9.09765625" style="273"/>
    <col min="14081" max="14081" width="46.69921875" style="273" customWidth="1"/>
    <col min="14082" max="14082" width="6.59765625" style="273" customWidth="1"/>
    <col min="14083" max="14083" width="11.09765625" style="273" customWidth="1"/>
    <col min="14084" max="14084" width="11.59765625" style="273" customWidth="1"/>
    <col min="14085" max="14085" width="11" style="273" customWidth="1"/>
    <col min="14086" max="14086" width="10.69921875" style="273" customWidth="1"/>
    <col min="14087" max="14087" width="7.09765625" style="273" customWidth="1"/>
    <col min="14088" max="14088" width="9.59765625" style="273" bestFit="1" customWidth="1"/>
    <col min="14089" max="14336" width="9.09765625" style="273"/>
    <col min="14337" max="14337" width="46.69921875" style="273" customWidth="1"/>
    <col min="14338" max="14338" width="6.59765625" style="273" customWidth="1"/>
    <col min="14339" max="14339" width="11.09765625" style="273" customWidth="1"/>
    <col min="14340" max="14340" width="11.59765625" style="273" customWidth="1"/>
    <col min="14341" max="14341" width="11" style="273" customWidth="1"/>
    <col min="14342" max="14342" width="10.69921875" style="273" customWidth="1"/>
    <col min="14343" max="14343" width="7.09765625" style="273" customWidth="1"/>
    <col min="14344" max="14344" width="9.59765625" style="273" bestFit="1" customWidth="1"/>
    <col min="14345" max="14592" width="9.09765625" style="273"/>
    <col min="14593" max="14593" width="46.69921875" style="273" customWidth="1"/>
    <col min="14594" max="14594" width="6.59765625" style="273" customWidth="1"/>
    <col min="14595" max="14595" width="11.09765625" style="273" customWidth="1"/>
    <col min="14596" max="14596" width="11.59765625" style="273" customWidth="1"/>
    <col min="14597" max="14597" width="11" style="273" customWidth="1"/>
    <col min="14598" max="14598" width="10.69921875" style="273" customWidth="1"/>
    <col min="14599" max="14599" width="7.09765625" style="273" customWidth="1"/>
    <col min="14600" max="14600" width="9.59765625" style="273" bestFit="1" customWidth="1"/>
    <col min="14601" max="14848" width="9.09765625" style="273"/>
    <col min="14849" max="14849" width="46.69921875" style="273" customWidth="1"/>
    <col min="14850" max="14850" width="6.59765625" style="273" customWidth="1"/>
    <col min="14851" max="14851" width="11.09765625" style="273" customWidth="1"/>
    <col min="14852" max="14852" width="11.59765625" style="273" customWidth="1"/>
    <col min="14853" max="14853" width="11" style="273" customWidth="1"/>
    <col min="14854" max="14854" width="10.69921875" style="273" customWidth="1"/>
    <col min="14855" max="14855" width="7.09765625" style="273" customWidth="1"/>
    <col min="14856" max="14856" width="9.59765625" style="273" bestFit="1" customWidth="1"/>
    <col min="14857" max="15104" width="9.09765625" style="273"/>
    <col min="15105" max="15105" width="46.69921875" style="273" customWidth="1"/>
    <col min="15106" max="15106" width="6.59765625" style="273" customWidth="1"/>
    <col min="15107" max="15107" width="11.09765625" style="273" customWidth="1"/>
    <col min="15108" max="15108" width="11.59765625" style="273" customWidth="1"/>
    <col min="15109" max="15109" width="11" style="273" customWidth="1"/>
    <col min="15110" max="15110" width="10.69921875" style="273" customWidth="1"/>
    <col min="15111" max="15111" width="7.09765625" style="273" customWidth="1"/>
    <col min="15112" max="15112" width="9.59765625" style="273" bestFit="1" customWidth="1"/>
    <col min="15113" max="15360" width="9.09765625" style="273"/>
    <col min="15361" max="15361" width="46.69921875" style="273" customWidth="1"/>
    <col min="15362" max="15362" width="6.59765625" style="273" customWidth="1"/>
    <col min="15363" max="15363" width="11.09765625" style="273" customWidth="1"/>
    <col min="15364" max="15364" width="11.59765625" style="273" customWidth="1"/>
    <col min="15365" max="15365" width="11" style="273" customWidth="1"/>
    <col min="15366" max="15366" width="10.69921875" style="273" customWidth="1"/>
    <col min="15367" max="15367" width="7.09765625" style="273" customWidth="1"/>
    <col min="15368" max="15368" width="9.59765625" style="273" bestFit="1" customWidth="1"/>
    <col min="15369" max="15616" width="9.09765625" style="273"/>
    <col min="15617" max="15617" width="46.69921875" style="273" customWidth="1"/>
    <col min="15618" max="15618" width="6.59765625" style="273" customWidth="1"/>
    <col min="15619" max="15619" width="11.09765625" style="273" customWidth="1"/>
    <col min="15620" max="15620" width="11.59765625" style="273" customWidth="1"/>
    <col min="15621" max="15621" width="11" style="273" customWidth="1"/>
    <col min="15622" max="15622" width="10.69921875" style="273" customWidth="1"/>
    <col min="15623" max="15623" width="7.09765625" style="273" customWidth="1"/>
    <col min="15624" max="15624" width="9.59765625" style="273" bestFit="1" customWidth="1"/>
    <col min="15625" max="15872" width="9.09765625" style="273"/>
    <col min="15873" max="15873" width="46.69921875" style="273" customWidth="1"/>
    <col min="15874" max="15874" width="6.59765625" style="273" customWidth="1"/>
    <col min="15875" max="15875" width="11.09765625" style="273" customWidth="1"/>
    <col min="15876" max="15876" width="11.59765625" style="273" customWidth="1"/>
    <col min="15877" max="15877" width="11" style="273" customWidth="1"/>
    <col min="15878" max="15878" width="10.69921875" style="273" customWidth="1"/>
    <col min="15879" max="15879" width="7.09765625" style="273" customWidth="1"/>
    <col min="15880" max="15880" width="9.59765625" style="273" bestFit="1" customWidth="1"/>
    <col min="15881" max="16128" width="9.09765625" style="273"/>
    <col min="16129" max="16129" width="46.69921875" style="273" customWidth="1"/>
    <col min="16130" max="16130" width="6.59765625" style="273" customWidth="1"/>
    <col min="16131" max="16131" width="11.09765625" style="273" customWidth="1"/>
    <col min="16132" max="16132" width="11.59765625" style="273" customWidth="1"/>
    <col min="16133" max="16133" width="11" style="273" customWidth="1"/>
    <col min="16134" max="16134" width="10.69921875" style="273" customWidth="1"/>
    <col min="16135" max="16135" width="7.09765625" style="273" customWidth="1"/>
    <col min="16136" max="16136" width="9.59765625" style="273" bestFit="1" customWidth="1"/>
    <col min="16137" max="16384" width="9.09765625" style="273"/>
  </cols>
  <sheetData>
    <row r="1" spans="1:13" ht="16.5" thickBot="1" x14ac:dyDescent="0.3">
      <c r="A1" s="395"/>
      <c r="B1" s="366"/>
      <c r="C1" s="366"/>
      <c r="D1" s="366"/>
      <c r="E1" s="366"/>
      <c r="F1" s="366"/>
      <c r="G1" s="396"/>
    </row>
    <row r="2" spans="1:13" x14ac:dyDescent="0.3">
      <c r="A2" s="764" t="s">
        <v>893</v>
      </c>
      <c r="B2" s="765"/>
      <c r="C2" s="765"/>
      <c r="D2" s="765"/>
      <c r="E2" s="765"/>
      <c r="F2" s="765"/>
      <c r="G2" s="766"/>
    </row>
    <row r="3" spans="1:13" ht="15.8" x14ac:dyDescent="0.25">
      <c r="A3" s="767"/>
      <c r="B3" s="768"/>
      <c r="C3" s="768"/>
      <c r="D3" s="768"/>
      <c r="E3" s="768"/>
      <c r="F3" s="768"/>
      <c r="G3" s="769"/>
    </row>
    <row r="4" spans="1:13" x14ac:dyDescent="0.3">
      <c r="A4" s="416"/>
      <c r="B4" s="405" t="s">
        <v>558</v>
      </c>
      <c r="C4" s="768" t="s">
        <v>559</v>
      </c>
      <c r="D4" s="768"/>
      <c r="E4" s="768" t="s">
        <v>560</v>
      </c>
      <c r="F4" s="768"/>
      <c r="G4" s="770" t="s">
        <v>214</v>
      </c>
    </row>
    <row r="5" spans="1:13" x14ac:dyDescent="0.3">
      <c r="A5" s="416"/>
      <c r="B5" s="405"/>
      <c r="C5" s="405" t="s">
        <v>561</v>
      </c>
      <c r="D5" s="405" t="s">
        <v>562</v>
      </c>
      <c r="E5" s="405" t="s">
        <v>561</v>
      </c>
      <c r="F5" s="405" t="s">
        <v>562</v>
      </c>
      <c r="G5" s="770"/>
    </row>
    <row r="6" spans="1:13" x14ac:dyDescent="0.3">
      <c r="A6" s="416" t="s">
        <v>563</v>
      </c>
      <c r="B6" s="400"/>
      <c r="C6" s="768" t="s">
        <v>892</v>
      </c>
      <c r="D6" s="768"/>
      <c r="E6" s="768" t="s">
        <v>892</v>
      </c>
      <c r="F6" s="768"/>
      <c r="G6" s="770"/>
    </row>
    <row r="7" spans="1:13" ht="15.8" x14ac:dyDescent="0.25">
      <c r="A7" s="417" t="s">
        <v>456</v>
      </c>
      <c r="B7" s="406" t="s">
        <v>457</v>
      </c>
      <c r="C7" s="405" t="s">
        <v>458</v>
      </c>
      <c r="D7" s="405" t="s">
        <v>459</v>
      </c>
      <c r="E7" s="405" t="s">
        <v>460</v>
      </c>
      <c r="F7" s="405" t="s">
        <v>461</v>
      </c>
      <c r="G7" s="418" t="s">
        <v>462</v>
      </c>
    </row>
    <row r="8" spans="1:13" ht="31.05" x14ac:dyDescent="0.3">
      <c r="A8" s="419" t="s">
        <v>565</v>
      </c>
      <c r="B8" s="405" t="s">
        <v>566</v>
      </c>
      <c r="C8" s="407">
        <f>C9+C13+C38+C30</f>
        <v>492116711</v>
      </c>
      <c r="D8" s="407">
        <f>D9+D13+D38+D30</f>
        <v>345187430</v>
      </c>
      <c r="E8" s="407">
        <f>E9+E13+E38+E30</f>
        <v>509828887</v>
      </c>
      <c r="F8" s="407">
        <f>F9+F13+F38+F30</f>
        <v>360148672</v>
      </c>
      <c r="G8" s="420">
        <f>F8/D8*100</f>
        <v>104.33423719977289</v>
      </c>
      <c r="I8" s="368"/>
      <c r="J8" s="368"/>
    </row>
    <row r="9" spans="1:13" x14ac:dyDescent="0.3">
      <c r="A9" s="419" t="s">
        <v>567</v>
      </c>
      <c r="B9" s="405" t="s">
        <v>566</v>
      </c>
      <c r="C9" s="408">
        <f>SUM(C10:C12)</f>
        <v>0</v>
      </c>
      <c r="D9" s="408">
        <f>SUM(D10:D12)</f>
        <v>0</v>
      </c>
      <c r="E9" s="408">
        <f>SUM(E10:E12)</f>
        <v>0</v>
      </c>
      <c r="F9" s="408">
        <f>SUM(F10:F12)</f>
        <v>75000</v>
      </c>
      <c r="G9" s="420"/>
      <c r="I9" s="368"/>
      <c r="J9" s="368"/>
      <c r="K9" s="442"/>
      <c r="L9" s="442"/>
      <c r="M9" s="442"/>
    </row>
    <row r="10" spans="1:13" x14ac:dyDescent="0.3">
      <c r="A10" s="421" t="s">
        <v>568</v>
      </c>
      <c r="B10" s="409" t="s">
        <v>569</v>
      </c>
      <c r="C10" s="410"/>
      <c r="D10" s="410"/>
      <c r="E10" s="410">
        <v>0</v>
      </c>
      <c r="F10" s="410"/>
      <c r="G10" s="420"/>
      <c r="I10" s="368"/>
      <c r="J10" s="368"/>
      <c r="K10" s="442"/>
      <c r="L10" s="442"/>
      <c r="M10" s="442"/>
    </row>
    <row r="11" spans="1:13" ht="18" customHeight="1" x14ac:dyDescent="0.3">
      <c r="A11" s="415" t="s">
        <v>570</v>
      </c>
      <c r="B11" s="409" t="s">
        <v>571</v>
      </c>
      <c r="C11" s="410"/>
      <c r="D11" s="410">
        <v>0</v>
      </c>
      <c r="E11" s="410"/>
      <c r="F11" s="410">
        <v>75000</v>
      </c>
      <c r="G11" s="420"/>
      <c r="I11" s="368"/>
      <c r="J11" s="368"/>
      <c r="K11" s="442"/>
      <c r="L11" s="442"/>
      <c r="M11" s="442"/>
    </row>
    <row r="12" spans="1:13" x14ac:dyDescent="0.3">
      <c r="A12" s="415" t="s">
        <v>572</v>
      </c>
      <c r="B12" s="409" t="s">
        <v>573</v>
      </c>
      <c r="C12" s="410"/>
      <c r="D12" s="410">
        <v>0</v>
      </c>
      <c r="E12" s="410"/>
      <c r="F12" s="410"/>
      <c r="G12" s="420"/>
      <c r="I12" s="368"/>
      <c r="J12" s="368"/>
      <c r="K12" s="442"/>
      <c r="L12" s="442"/>
      <c r="M12" s="442"/>
    </row>
    <row r="13" spans="1:13" x14ac:dyDescent="0.3">
      <c r="A13" s="419" t="s">
        <v>574</v>
      </c>
      <c r="B13" s="405" t="s">
        <v>575</v>
      </c>
      <c r="C13" s="408">
        <f>C14+C19+C24+C23</f>
        <v>492116711</v>
      </c>
      <c r="D13" s="408">
        <f>D14+D19+D24+D23</f>
        <v>339458020</v>
      </c>
      <c r="E13" s="408">
        <f>E14+E19+E24+E23</f>
        <v>509828887</v>
      </c>
      <c r="F13" s="408">
        <f>F14+F19+F24+F23</f>
        <v>354344262</v>
      </c>
      <c r="G13" s="420">
        <f>F13/D13*100</f>
        <v>104.38529689179239</v>
      </c>
      <c r="I13" s="368"/>
      <c r="J13" s="368"/>
      <c r="K13" s="442"/>
      <c r="L13" s="442"/>
      <c r="M13" s="442"/>
    </row>
    <row r="14" spans="1:13" ht="31.05" x14ac:dyDescent="0.3">
      <c r="A14" s="419" t="s">
        <v>576</v>
      </c>
      <c r="B14" s="405" t="s">
        <v>577</v>
      </c>
      <c r="C14" s="408">
        <f>C15+C17+C18</f>
        <v>472973640</v>
      </c>
      <c r="D14" s="408">
        <f>D15+D17+D18</f>
        <v>322774811</v>
      </c>
      <c r="E14" s="408">
        <f>E15+E17+E18</f>
        <v>489199756</v>
      </c>
      <c r="F14" s="408">
        <f>F15+F17+F18</f>
        <v>326200855</v>
      </c>
      <c r="G14" s="420">
        <f>F14/D14*100</f>
        <v>101.06143474745927</v>
      </c>
      <c r="H14" s="368"/>
      <c r="I14" s="368"/>
      <c r="J14" s="368"/>
      <c r="K14" s="442"/>
      <c r="L14" s="442"/>
      <c r="M14" s="442"/>
    </row>
    <row r="15" spans="1:13" ht="31.05" x14ac:dyDescent="0.3">
      <c r="A15" s="415" t="s">
        <v>578</v>
      </c>
      <c r="B15" s="409" t="s">
        <v>579</v>
      </c>
      <c r="C15" s="410">
        <v>205331202</v>
      </c>
      <c r="D15" s="410">
        <v>145882728</v>
      </c>
      <c r="E15" s="410">
        <f>20919365+191855593</f>
        <v>212774958</v>
      </c>
      <c r="F15" s="410">
        <f>'15.sz.tábla'!F8</f>
        <v>147653048</v>
      </c>
      <c r="G15" s="420">
        <f>F15/D15*100</f>
        <v>101.21352268652393</v>
      </c>
      <c r="I15" s="368"/>
      <c r="J15" s="368"/>
      <c r="K15" s="442"/>
      <c r="L15" s="442"/>
      <c r="M15" s="442"/>
    </row>
    <row r="16" spans="1:13" ht="31.05" x14ac:dyDescent="0.3">
      <c r="A16" s="422" t="s">
        <v>580</v>
      </c>
      <c r="B16" s="409" t="s">
        <v>495</v>
      </c>
      <c r="C16" s="411"/>
      <c r="D16" s="411"/>
      <c r="E16" s="411"/>
      <c r="F16" s="411"/>
      <c r="G16" s="420"/>
      <c r="I16" s="368"/>
      <c r="J16" s="368"/>
      <c r="K16" s="442"/>
      <c r="L16" s="442"/>
      <c r="M16" s="442"/>
    </row>
    <row r="17" spans="1:256" ht="31.05" x14ac:dyDescent="0.3">
      <c r="A17" s="415" t="s">
        <v>581</v>
      </c>
      <c r="B17" s="409" t="s">
        <v>496</v>
      </c>
      <c r="C17" s="410">
        <v>221334701</v>
      </c>
      <c r="D17" s="410">
        <v>134682756</v>
      </c>
      <c r="E17" s="410">
        <f>1287000+9374000+26027594+193305467</f>
        <v>229994061</v>
      </c>
      <c r="F17" s="410">
        <f>'15.sz.tábla'!F7</f>
        <v>137203416</v>
      </c>
      <c r="G17" s="420">
        <f t="shared" ref="G17:G22" si="0">F17/D17*100</f>
        <v>101.87155362339035</v>
      </c>
      <c r="I17" s="368"/>
      <c r="J17" s="368"/>
      <c r="K17" s="442"/>
      <c r="L17" s="442"/>
      <c r="M17" s="442"/>
    </row>
    <row r="18" spans="1:256" ht="31.05" x14ac:dyDescent="0.3">
      <c r="A18" s="415" t="s">
        <v>582</v>
      </c>
      <c r="B18" s="409" t="s">
        <v>503</v>
      </c>
      <c r="C18" s="410">
        <v>46307737</v>
      </c>
      <c r="D18" s="410">
        <v>42209327</v>
      </c>
      <c r="E18" s="410">
        <f>1176882+2555000+2222035+23942170+45000+615000+405000+15469650</f>
        <v>46430737</v>
      </c>
      <c r="F18" s="410">
        <f>'15.sz.tábla'!F6</f>
        <v>41344391</v>
      </c>
      <c r="G18" s="420">
        <f t="shared" si="0"/>
        <v>97.950841528461225</v>
      </c>
      <c r="I18" s="368"/>
      <c r="J18" s="368"/>
      <c r="K18" s="442"/>
      <c r="L18" s="442"/>
      <c r="M18" s="442"/>
    </row>
    <row r="19" spans="1:256" x14ac:dyDescent="0.3">
      <c r="A19" s="419" t="s">
        <v>583</v>
      </c>
      <c r="B19" s="405" t="s">
        <v>508</v>
      </c>
      <c r="C19" s="408">
        <f>C20+C21+C22</f>
        <v>19143071</v>
      </c>
      <c r="D19" s="408">
        <f>D20+D21+D22</f>
        <v>8195709</v>
      </c>
      <c r="E19" s="408">
        <f>E20+E21+E22</f>
        <v>20629131</v>
      </c>
      <c r="F19" s="408">
        <f>F20+F21+F22</f>
        <v>7178934</v>
      </c>
      <c r="G19" s="420">
        <f t="shared" si="0"/>
        <v>87.593812811069796</v>
      </c>
      <c r="H19" s="368"/>
      <c r="I19" s="368"/>
      <c r="J19" s="368"/>
      <c r="K19" s="442"/>
      <c r="L19" s="442"/>
      <c r="M19" s="442"/>
    </row>
    <row r="20" spans="1:256" ht="29.25" customHeight="1" x14ac:dyDescent="0.3">
      <c r="A20" s="422" t="s">
        <v>584</v>
      </c>
      <c r="B20" s="409" t="s">
        <v>509</v>
      </c>
      <c r="C20" s="411"/>
      <c r="D20" s="411"/>
      <c r="E20" s="411"/>
      <c r="F20" s="411"/>
      <c r="G20" s="420"/>
      <c r="I20" s="368"/>
      <c r="J20" s="368"/>
      <c r="K20" s="442"/>
      <c r="L20" s="442"/>
      <c r="M20" s="442"/>
    </row>
    <row r="21" spans="1:256" ht="31.05" x14ac:dyDescent="0.3">
      <c r="A21" s="422" t="s">
        <v>585</v>
      </c>
      <c r="B21" s="406" t="s">
        <v>511</v>
      </c>
      <c r="C21" s="411">
        <f>345600+8098940+698530</f>
        <v>9143070</v>
      </c>
      <c r="D21" s="411">
        <f>30100+2230162+636817</f>
        <v>2897079</v>
      </c>
      <c r="E21" s="411">
        <f>7614980+698530</f>
        <v>8313510</v>
      </c>
      <c r="F21" s="411">
        <f>1114010+535530</f>
        <v>1649540</v>
      </c>
      <c r="G21" s="420">
        <f t="shared" si="0"/>
        <v>56.938040005122403</v>
      </c>
      <c r="I21" s="368"/>
      <c r="J21" s="368"/>
      <c r="K21" s="442"/>
      <c r="L21" s="442"/>
      <c r="M21" s="442"/>
    </row>
    <row r="22" spans="1:256" x14ac:dyDescent="0.3">
      <c r="A22" s="422" t="s">
        <v>586</v>
      </c>
      <c r="B22" s="409" t="s">
        <v>587</v>
      </c>
      <c r="C22" s="411">
        <v>10000001</v>
      </c>
      <c r="D22" s="411">
        <v>5298630</v>
      </c>
      <c r="E22" s="411">
        <f>2315620+10000001</f>
        <v>12315621</v>
      </c>
      <c r="F22" s="411">
        <f>2230764+3298630</f>
        <v>5529394</v>
      </c>
      <c r="G22" s="420">
        <f t="shared" si="0"/>
        <v>104.35516350452853</v>
      </c>
      <c r="I22" s="368"/>
      <c r="J22" s="368"/>
    </row>
    <row r="23" spans="1:256" x14ac:dyDescent="0.3">
      <c r="A23" s="423" t="s">
        <v>588</v>
      </c>
      <c r="B23" s="405" t="s">
        <v>589</v>
      </c>
      <c r="C23" s="408">
        <v>0</v>
      </c>
      <c r="D23" s="408">
        <v>0</v>
      </c>
      <c r="E23" s="408">
        <v>0</v>
      </c>
      <c r="F23" s="408">
        <v>0</v>
      </c>
      <c r="G23" s="420"/>
      <c r="H23" s="397"/>
      <c r="I23" s="368"/>
      <c r="J23" s="368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7"/>
      <c r="EQ23" s="397"/>
      <c r="ER23" s="397"/>
      <c r="ES23" s="397"/>
      <c r="ET23" s="397"/>
      <c r="EU23" s="397"/>
      <c r="EV23" s="397"/>
      <c r="EW23" s="397"/>
      <c r="EX23" s="397"/>
      <c r="EY23" s="397"/>
      <c r="EZ23" s="397"/>
      <c r="FA23" s="397"/>
      <c r="FB23" s="397"/>
      <c r="FC23" s="397"/>
      <c r="FD23" s="397"/>
      <c r="FE23" s="397"/>
      <c r="FF23" s="397"/>
      <c r="FG23" s="397"/>
      <c r="FH23" s="397"/>
      <c r="FI23" s="397"/>
      <c r="FJ23" s="397"/>
      <c r="FK23" s="397"/>
      <c r="FL23" s="397"/>
      <c r="FM23" s="397"/>
      <c r="FN23" s="397"/>
      <c r="FO23" s="397"/>
      <c r="FP23" s="397"/>
      <c r="FQ23" s="397"/>
      <c r="FR23" s="397"/>
      <c r="FS23" s="397"/>
      <c r="FT23" s="397"/>
      <c r="FU23" s="397"/>
      <c r="FV23" s="397"/>
      <c r="FW23" s="397"/>
      <c r="FX23" s="397"/>
      <c r="FY23" s="397"/>
      <c r="FZ23" s="397"/>
      <c r="GA23" s="397"/>
      <c r="GB23" s="397"/>
      <c r="GC23" s="397"/>
      <c r="GD23" s="397"/>
      <c r="GE23" s="397"/>
      <c r="GF23" s="397"/>
      <c r="GG23" s="397"/>
      <c r="GH23" s="397"/>
      <c r="GI23" s="397"/>
      <c r="GJ23" s="397"/>
      <c r="GK23" s="397"/>
      <c r="GL23" s="397"/>
      <c r="GM23" s="397"/>
      <c r="GN23" s="397"/>
      <c r="GO23" s="397"/>
      <c r="GP23" s="397"/>
      <c r="GQ23" s="397"/>
      <c r="GR23" s="397"/>
      <c r="GS23" s="397"/>
      <c r="GT23" s="397"/>
      <c r="GU23" s="397"/>
      <c r="GV23" s="397"/>
      <c r="GW23" s="397"/>
      <c r="GX23" s="397"/>
      <c r="GY23" s="397"/>
      <c r="GZ23" s="397"/>
      <c r="HA23" s="397"/>
      <c r="HB23" s="397"/>
      <c r="HC23" s="397"/>
      <c r="HD23" s="397"/>
      <c r="HE23" s="397"/>
      <c r="HF23" s="397"/>
      <c r="HG23" s="397"/>
      <c r="HH23" s="397"/>
      <c r="HI23" s="397"/>
      <c r="HJ23" s="397"/>
      <c r="HK23" s="397"/>
      <c r="HL23" s="397"/>
      <c r="HM23" s="397"/>
      <c r="HN23" s="397"/>
      <c r="HO23" s="397"/>
      <c r="HP23" s="397"/>
      <c r="HQ23" s="397"/>
      <c r="HR23" s="397"/>
      <c r="HS23" s="397"/>
      <c r="HT23" s="397"/>
      <c r="HU23" s="397"/>
      <c r="HV23" s="397"/>
      <c r="HW23" s="397"/>
      <c r="HX23" s="397"/>
      <c r="HY23" s="397"/>
      <c r="HZ23" s="397"/>
      <c r="IA23" s="397"/>
      <c r="IB23" s="397"/>
      <c r="IC23" s="397"/>
      <c r="ID23" s="397"/>
      <c r="IE23" s="397"/>
      <c r="IF23" s="397"/>
      <c r="IG23" s="397"/>
      <c r="IH23" s="397"/>
      <c r="II23" s="397"/>
      <c r="IJ23" s="397"/>
      <c r="IK23" s="397"/>
      <c r="IL23" s="397"/>
      <c r="IM23" s="397"/>
      <c r="IN23" s="397"/>
      <c r="IO23" s="397"/>
      <c r="IP23" s="397"/>
      <c r="IQ23" s="397"/>
      <c r="IR23" s="397"/>
      <c r="IS23" s="397"/>
      <c r="IT23" s="397"/>
      <c r="IU23" s="397"/>
      <c r="IV23" s="397"/>
    </row>
    <row r="24" spans="1:256" x14ac:dyDescent="0.3">
      <c r="A24" s="423" t="s">
        <v>590</v>
      </c>
      <c r="B24" s="405" t="s">
        <v>591</v>
      </c>
      <c r="C24" s="408">
        <f>C27</f>
        <v>0</v>
      </c>
      <c r="D24" s="408">
        <f>D27</f>
        <v>8487500</v>
      </c>
      <c r="E24" s="408">
        <f>E27</f>
        <v>0</v>
      </c>
      <c r="F24" s="408">
        <f>F27</f>
        <v>20964473</v>
      </c>
      <c r="G24" s="420">
        <f>F24/D24*100</f>
        <v>247.00410014727541</v>
      </c>
      <c r="I24" s="368"/>
      <c r="J24" s="368"/>
    </row>
    <row r="25" spans="1:256" ht="31.05" x14ac:dyDescent="0.3">
      <c r="A25" s="422" t="s">
        <v>592</v>
      </c>
      <c r="B25" s="409" t="s">
        <v>593</v>
      </c>
      <c r="C25" s="411"/>
      <c r="D25" s="411"/>
      <c r="E25" s="411"/>
      <c r="F25" s="411"/>
      <c r="G25" s="420"/>
      <c r="I25" s="368"/>
      <c r="J25" s="368"/>
    </row>
    <row r="26" spans="1:256" ht="31.05" x14ac:dyDescent="0.3">
      <c r="A26" s="422" t="s">
        <v>594</v>
      </c>
      <c r="B26" s="409" t="s">
        <v>595</v>
      </c>
      <c r="C26" s="411"/>
      <c r="D26" s="411"/>
      <c r="E26" s="411"/>
      <c r="F26" s="411"/>
      <c r="G26" s="420"/>
      <c r="I26" s="368"/>
      <c r="J26" s="368"/>
    </row>
    <row r="27" spans="1:256" ht="31.05" x14ac:dyDescent="0.3">
      <c r="A27" s="422" t="s">
        <v>596</v>
      </c>
      <c r="B27" s="406" t="s">
        <v>597</v>
      </c>
      <c r="C27" s="411"/>
      <c r="D27" s="411">
        <v>8487500</v>
      </c>
      <c r="E27" s="411"/>
      <c r="F27" s="411">
        <v>20964473</v>
      </c>
      <c r="G27" s="420">
        <f>F27/D27*100</f>
        <v>247.00410014727541</v>
      </c>
      <c r="I27" s="368"/>
      <c r="J27" s="368"/>
    </row>
    <row r="28" spans="1:256" ht="29.25" customHeight="1" x14ac:dyDescent="0.3">
      <c r="A28" s="422" t="s">
        <v>598</v>
      </c>
      <c r="B28" s="409" t="s">
        <v>599</v>
      </c>
      <c r="C28" s="411"/>
      <c r="D28" s="411"/>
      <c r="E28" s="411"/>
      <c r="F28" s="411"/>
      <c r="G28" s="420"/>
      <c r="I28" s="368"/>
      <c r="J28" s="368"/>
    </row>
    <row r="29" spans="1:256" x14ac:dyDescent="0.3">
      <c r="A29" s="424" t="s">
        <v>600</v>
      </c>
      <c r="B29" s="405" t="s">
        <v>601</v>
      </c>
      <c r="C29" s="408">
        <v>0</v>
      </c>
      <c r="D29" s="408">
        <v>0</v>
      </c>
      <c r="E29" s="408">
        <v>0</v>
      </c>
      <c r="F29" s="408">
        <v>0</v>
      </c>
      <c r="G29" s="420"/>
      <c r="H29" s="397"/>
      <c r="I29" s="368"/>
      <c r="J29" s="368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  <c r="HP29" s="397"/>
      <c r="HQ29" s="397"/>
      <c r="HR29" s="397"/>
      <c r="HS29" s="397"/>
      <c r="HT29" s="397"/>
      <c r="HU29" s="397"/>
      <c r="HV29" s="397"/>
      <c r="HW29" s="397"/>
      <c r="HX29" s="397"/>
      <c r="HY29" s="397"/>
      <c r="HZ29" s="397"/>
      <c r="IA29" s="397"/>
      <c r="IB29" s="397"/>
      <c r="IC29" s="397"/>
      <c r="ID29" s="397"/>
      <c r="IE29" s="397"/>
      <c r="IF29" s="397"/>
      <c r="IG29" s="397"/>
      <c r="IH29" s="397"/>
      <c r="II29" s="397"/>
      <c r="IJ29" s="397"/>
      <c r="IK29" s="397"/>
      <c r="IL29" s="397"/>
      <c r="IM29" s="397"/>
      <c r="IN29" s="397"/>
      <c r="IO29" s="397"/>
      <c r="IP29" s="397"/>
      <c r="IQ29" s="397"/>
      <c r="IR29" s="397"/>
      <c r="IS29" s="397"/>
      <c r="IT29" s="397"/>
      <c r="IU29" s="397"/>
      <c r="IV29" s="397"/>
    </row>
    <row r="30" spans="1:256" x14ac:dyDescent="0.3">
      <c r="A30" s="419" t="s">
        <v>602</v>
      </c>
      <c r="B30" s="405" t="s">
        <v>603</v>
      </c>
      <c r="C30" s="408"/>
      <c r="D30" s="408">
        <f>D31+D36</f>
        <v>5729410</v>
      </c>
      <c r="E30" s="408"/>
      <c r="F30" s="408">
        <f>F31+F36</f>
        <v>5729410</v>
      </c>
      <c r="G30" s="420">
        <f>F30/D30*100</f>
        <v>100</v>
      </c>
      <c r="I30" s="368"/>
      <c r="J30" s="368"/>
    </row>
    <row r="31" spans="1:256" x14ac:dyDescent="0.3">
      <c r="A31" s="425" t="s">
        <v>604</v>
      </c>
      <c r="B31" s="406" t="s">
        <v>605</v>
      </c>
      <c r="C31" s="410"/>
      <c r="D31" s="410">
        <v>5729410</v>
      </c>
      <c r="E31" s="410"/>
      <c r="F31" s="410">
        <v>5729410</v>
      </c>
      <c r="G31" s="420">
        <f>F31/D31*100</f>
        <v>100</v>
      </c>
      <c r="I31" s="368"/>
      <c r="J31" s="368"/>
    </row>
    <row r="32" spans="1:256" x14ac:dyDescent="0.3">
      <c r="A32" s="425" t="s">
        <v>606</v>
      </c>
      <c r="B32" s="406" t="s">
        <v>607</v>
      </c>
      <c r="C32" s="410"/>
      <c r="D32" s="410">
        <v>5729410</v>
      </c>
      <c r="E32" s="410"/>
      <c r="F32" s="410">
        <v>5729410</v>
      </c>
      <c r="G32" s="420">
        <f>F32/D32*100</f>
        <v>100</v>
      </c>
      <c r="I32" s="368"/>
      <c r="J32" s="368"/>
    </row>
    <row r="33" spans="1:256" ht="28.55" customHeight="1" x14ac:dyDescent="0.3">
      <c r="A33" s="425" t="s">
        <v>608</v>
      </c>
      <c r="B33" s="406" t="s">
        <v>609</v>
      </c>
      <c r="C33" s="410"/>
      <c r="D33" s="410"/>
      <c r="E33" s="410"/>
      <c r="F33" s="410"/>
      <c r="G33" s="420"/>
      <c r="I33" s="368"/>
      <c r="J33" s="368"/>
    </row>
    <row r="34" spans="1:256" x14ac:dyDescent="0.3">
      <c r="A34" s="425" t="s">
        <v>610</v>
      </c>
      <c r="B34" s="406" t="s">
        <v>611</v>
      </c>
      <c r="C34" s="410"/>
      <c r="D34" s="410"/>
      <c r="E34" s="410"/>
      <c r="F34" s="410"/>
      <c r="G34" s="420"/>
      <c r="I34" s="368"/>
      <c r="J34" s="368"/>
    </row>
    <row r="35" spans="1:256" x14ac:dyDescent="0.3">
      <c r="A35" s="425" t="s">
        <v>612</v>
      </c>
      <c r="B35" s="406" t="s">
        <v>613</v>
      </c>
      <c r="C35" s="410"/>
      <c r="D35" s="410"/>
      <c r="E35" s="410"/>
      <c r="F35" s="410"/>
      <c r="G35" s="420"/>
      <c r="I35" s="368"/>
      <c r="J35" s="368"/>
    </row>
    <row r="36" spans="1:256" ht="27.7" customHeight="1" x14ac:dyDescent="0.3">
      <c r="A36" s="425" t="s">
        <v>614</v>
      </c>
      <c r="B36" s="406" t="s">
        <v>615</v>
      </c>
      <c r="C36" s="410"/>
      <c r="D36" s="410"/>
      <c r="E36" s="410"/>
      <c r="F36" s="410"/>
      <c r="G36" s="420"/>
      <c r="I36" s="368"/>
      <c r="J36" s="368"/>
    </row>
    <row r="37" spans="1:256" x14ac:dyDescent="0.3">
      <c r="A37" s="425" t="s">
        <v>616</v>
      </c>
      <c r="B37" s="406" t="s">
        <v>617</v>
      </c>
      <c r="C37" s="410"/>
      <c r="D37" s="410"/>
      <c r="E37" s="410"/>
      <c r="F37" s="410"/>
      <c r="G37" s="420"/>
      <c r="I37" s="368"/>
      <c r="J37" s="368"/>
    </row>
    <row r="38" spans="1:256" ht="27" customHeight="1" x14ac:dyDescent="0.3">
      <c r="A38" s="419" t="s">
        <v>618</v>
      </c>
      <c r="B38" s="406" t="s">
        <v>619</v>
      </c>
      <c r="C38" s="408">
        <v>0</v>
      </c>
      <c r="D38" s="408">
        <v>0</v>
      </c>
      <c r="E38" s="408"/>
      <c r="F38" s="408">
        <v>0</v>
      </c>
      <c r="G38" s="420"/>
      <c r="I38" s="368"/>
      <c r="J38" s="368"/>
    </row>
    <row r="39" spans="1:256" x14ac:dyDescent="0.3">
      <c r="A39" s="415" t="s">
        <v>620</v>
      </c>
      <c r="B39" s="406" t="s">
        <v>621</v>
      </c>
      <c r="C39" s="410">
        <v>0</v>
      </c>
      <c r="D39" s="410">
        <v>0</v>
      </c>
      <c r="E39" s="410"/>
      <c r="F39" s="410">
        <v>0</v>
      </c>
      <c r="G39" s="420"/>
      <c r="I39" s="368"/>
      <c r="J39" s="368"/>
    </row>
    <row r="40" spans="1:256" ht="31.05" x14ac:dyDescent="0.3">
      <c r="A40" s="425" t="s">
        <v>622</v>
      </c>
      <c r="B40" s="406" t="s">
        <v>623</v>
      </c>
      <c r="C40" s="410"/>
      <c r="D40" s="410"/>
      <c r="E40" s="410"/>
      <c r="F40" s="410"/>
      <c r="G40" s="420"/>
      <c r="I40" s="368"/>
      <c r="J40" s="368"/>
    </row>
    <row r="41" spans="1:256" ht="46.55" x14ac:dyDescent="0.3">
      <c r="A41" s="425" t="s">
        <v>624</v>
      </c>
      <c r="B41" s="406" t="s">
        <v>625</v>
      </c>
      <c r="C41" s="410"/>
      <c r="D41" s="410"/>
      <c r="E41" s="410"/>
      <c r="F41" s="410"/>
      <c r="G41" s="420"/>
      <c r="I41" s="368"/>
      <c r="J41" s="368"/>
    </row>
    <row r="42" spans="1:256" ht="31.05" x14ac:dyDescent="0.3">
      <c r="A42" s="425" t="s">
        <v>626</v>
      </c>
      <c r="B42" s="406" t="s">
        <v>627</v>
      </c>
      <c r="C42" s="410"/>
      <c r="D42" s="410"/>
      <c r="E42" s="410"/>
      <c r="F42" s="410"/>
      <c r="G42" s="420"/>
      <c r="I42" s="368"/>
      <c r="J42" s="368"/>
    </row>
    <row r="43" spans="1:256" ht="31.05" x14ac:dyDescent="0.3">
      <c r="A43" s="425" t="s">
        <v>628</v>
      </c>
      <c r="B43" s="406" t="s">
        <v>629</v>
      </c>
      <c r="C43" s="410"/>
      <c r="D43" s="410"/>
      <c r="E43" s="410"/>
      <c r="F43" s="410"/>
      <c r="G43" s="420"/>
      <c r="I43" s="368"/>
      <c r="J43" s="368"/>
    </row>
    <row r="44" spans="1:256" ht="31.05" x14ac:dyDescent="0.3">
      <c r="A44" s="425" t="s">
        <v>630</v>
      </c>
      <c r="B44" s="406" t="s">
        <v>631</v>
      </c>
      <c r="C44" s="410"/>
      <c r="D44" s="410"/>
      <c r="E44" s="410"/>
      <c r="F44" s="410"/>
      <c r="G44" s="420"/>
      <c r="I44" s="368"/>
      <c r="J44" s="368"/>
    </row>
    <row r="45" spans="1:256" x14ac:dyDescent="0.3">
      <c r="A45" s="419" t="s">
        <v>632</v>
      </c>
      <c r="B45" s="405" t="s">
        <v>633</v>
      </c>
      <c r="C45" s="408">
        <f>C46+C47</f>
        <v>0</v>
      </c>
      <c r="D45" s="408">
        <f>D46+D47</f>
        <v>12375</v>
      </c>
      <c r="E45" s="408"/>
      <c r="F45" s="408">
        <f>F46+F47</f>
        <v>110258</v>
      </c>
      <c r="G45" s="420">
        <f t="shared" ref="G45" si="1">F45/D45*100</f>
        <v>890.97373737373732</v>
      </c>
      <c r="I45" s="368"/>
      <c r="J45" s="368"/>
    </row>
    <row r="46" spans="1:256" x14ac:dyDescent="0.3">
      <c r="A46" s="419" t="s">
        <v>634</v>
      </c>
      <c r="B46" s="406" t="s">
        <v>635</v>
      </c>
      <c r="C46" s="408"/>
      <c r="D46" s="408">
        <v>12375</v>
      </c>
      <c r="E46" s="408"/>
      <c r="F46" s="408">
        <v>110258</v>
      </c>
      <c r="G46" s="420"/>
      <c r="I46" s="368"/>
      <c r="J46" s="368"/>
    </row>
    <row r="47" spans="1:256" x14ac:dyDescent="0.3">
      <c r="A47" s="419" t="s">
        <v>636</v>
      </c>
      <c r="B47" s="406" t="s">
        <v>637</v>
      </c>
      <c r="C47" s="412"/>
      <c r="D47" s="412">
        <v>0</v>
      </c>
      <c r="E47" s="412"/>
      <c r="F47" s="412">
        <f>SUM(F48:F49)</f>
        <v>0</v>
      </c>
      <c r="G47" s="420"/>
      <c r="H47" s="398"/>
      <c r="I47" s="368"/>
      <c r="J47" s="36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398"/>
      <c r="BK47" s="398"/>
      <c r="BL47" s="398"/>
      <c r="BM47" s="398"/>
      <c r="BN47" s="398"/>
      <c r="BO47" s="398"/>
      <c r="BP47" s="398"/>
      <c r="BQ47" s="398"/>
      <c r="BR47" s="398"/>
      <c r="BS47" s="398"/>
      <c r="BT47" s="398"/>
      <c r="BU47" s="398"/>
      <c r="BV47" s="398"/>
      <c r="BW47" s="39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98"/>
      <c r="CJ47" s="398"/>
      <c r="CK47" s="398"/>
      <c r="CL47" s="398"/>
      <c r="CM47" s="39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98"/>
      <c r="CZ47" s="398"/>
      <c r="DA47" s="398"/>
      <c r="DB47" s="398"/>
      <c r="DC47" s="398"/>
      <c r="DD47" s="398"/>
      <c r="DE47" s="398"/>
      <c r="DF47" s="398"/>
      <c r="DG47" s="398"/>
      <c r="DH47" s="398"/>
      <c r="DI47" s="398"/>
      <c r="DJ47" s="398"/>
      <c r="DK47" s="398"/>
      <c r="DL47" s="398"/>
      <c r="DM47" s="398"/>
      <c r="DN47" s="398"/>
      <c r="DO47" s="398"/>
      <c r="DP47" s="398"/>
      <c r="DQ47" s="398"/>
      <c r="DR47" s="398"/>
      <c r="DS47" s="398"/>
      <c r="DT47" s="398"/>
      <c r="DU47" s="398"/>
      <c r="DV47" s="398"/>
      <c r="DW47" s="398"/>
      <c r="DX47" s="398"/>
      <c r="DY47" s="398"/>
      <c r="DZ47" s="398"/>
      <c r="EA47" s="398"/>
      <c r="EB47" s="398"/>
      <c r="EC47" s="398"/>
      <c r="ED47" s="398"/>
      <c r="EE47" s="398"/>
      <c r="EF47" s="398"/>
      <c r="EG47" s="398"/>
      <c r="EH47" s="398"/>
      <c r="EI47" s="398"/>
      <c r="EJ47" s="398"/>
      <c r="EK47" s="398"/>
      <c r="EL47" s="398"/>
      <c r="EM47" s="398"/>
      <c r="EN47" s="398"/>
      <c r="EO47" s="398"/>
      <c r="EP47" s="398"/>
      <c r="EQ47" s="398"/>
      <c r="ER47" s="398"/>
      <c r="ES47" s="398"/>
      <c r="ET47" s="398"/>
      <c r="EU47" s="398"/>
      <c r="EV47" s="398"/>
      <c r="EW47" s="398"/>
      <c r="EX47" s="398"/>
      <c r="EY47" s="398"/>
      <c r="EZ47" s="398"/>
      <c r="FA47" s="398"/>
      <c r="FB47" s="398"/>
      <c r="FC47" s="398"/>
      <c r="FD47" s="398"/>
      <c r="FE47" s="398"/>
      <c r="FF47" s="398"/>
      <c r="FG47" s="398"/>
      <c r="FH47" s="398"/>
      <c r="FI47" s="398"/>
      <c r="FJ47" s="398"/>
      <c r="FK47" s="398"/>
      <c r="FL47" s="398"/>
      <c r="FM47" s="398"/>
      <c r="FN47" s="398"/>
      <c r="FO47" s="398"/>
      <c r="FP47" s="398"/>
      <c r="FQ47" s="398"/>
      <c r="FR47" s="398"/>
      <c r="FS47" s="398"/>
      <c r="FT47" s="398"/>
      <c r="FU47" s="398"/>
      <c r="FV47" s="398"/>
      <c r="FW47" s="398"/>
      <c r="FX47" s="398"/>
      <c r="FY47" s="398"/>
      <c r="FZ47" s="398"/>
      <c r="GA47" s="398"/>
      <c r="GB47" s="398"/>
      <c r="GC47" s="398"/>
      <c r="GD47" s="398"/>
      <c r="GE47" s="398"/>
      <c r="GF47" s="398"/>
      <c r="GG47" s="398"/>
      <c r="GH47" s="398"/>
      <c r="GI47" s="398"/>
      <c r="GJ47" s="398"/>
      <c r="GK47" s="398"/>
      <c r="GL47" s="398"/>
      <c r="GM47" s="398"/>
      <c r="GN47" s="398"/>
      <c r="GO47" s="398"/>
      <c r="GP47" s="398"/>
      <c r="GQ47" s="398"/>
      <c r="GR47" s="398"/>
      <c r="GS47" s="398"/>
      <c r="GT47" s="398"/>
      <c r="GU47" s="398"/>
      <c r="GV47" s="398"/>
      <c r="GW47" s="398"/>
      <c r="GX47" s="398"/>
      <c r="GY47" s="398"/>
      <c r="GZ47" s="398"/>
      <c r="HA47" s="398"/>
      <c r="HB47" s="398"/>
      <c r="HC47" s="398"/>
      <c r="HD47" s="398"/>
      <c r="HE47" s="398"/>
      <c r="HF47" s="398"/>
      <c r="HG47" s="398"/>
      <c r="HH47" s="398"/>
      <c r="HI47" s="398"/>
      <c r="HJ47" s="398"/>
      <c r="HK47" s="398"/>
      <c r="HL47" s="398"/>
      <c r="HM47" s="398"/>
      <c r="HN47" s="398"/>
      <c r="HO47" s="398"/>
      <c r="HP47" s="398"/>
      <c r="HQ47" s="398"/>
      <c r="HR47" s="398"/>
      <c r="HS47" s="398"/>
      <c r="HT47" s="398"/>
      <c r="HU47" s="398"/>
      <c r="HV47" s="398"/>
      <c r="HW47" s="398"/>
      <c r="HX47" s="398"/>
      <c r="HY47" s="398"/>
      <c r="HZ47" s="398"/>
      <c r="IA47" s="398"/>
      <c r="IB47" s="398"/>
      <c r="IC47" s="398"/>
      <c r="ID47" s="398"/>
      <c r="IE47" s="398"/>
      <c r="IF47" s="398"/>
      <c r="IG47" s="398"/>
      <c r="IH47" s="398"/>
      <c r="II47" s="398"/>
      <c r="IJ47" s="398"/>
      <c r="IK47" s="398"/>
      <c r="IL47" s="398"/>
      <c r="IM47" s="398"/>
      <c r="IN47" s="398"/>
      <c r="IO47" s="398"/>
      <c r="IP47" s="398"/>
      <c r="IQ47" s="398"/>
      <c r="IR47" s="398"/>
      <c r="IS47" s="398"/>
      <c r="IT47" s="398"/>
      <c r="IU47" s="398"/>
      <c r="IV47" s="398"/>
    </row>
    <row r="48" spans="1:256" x14ac:dyDescent="0.3">
      <c r="A48" s="415" t="s">
        <v>638</v>
      </c>
      <c r="B48" s="406" t="s">
        <v>639</v>
      </c>
      <c r="C48" s="413"/>
      <c r="D48" s="413"/>
      <c r="E48" s="413"/>
      <c r="F48" s="413"/>
      <c r="G48" s="420"/>
      <c r="H48" s="398"/>
      <c r="I48" s="368"/>
      <c r="J48" s="36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8"/>
      <c r="BJ48" s="398"/>
      <c r="BK48" s="398"/>
      <c r="BL48" s="398"/>
      <c r="BM48" s="398"/>
      <c r="BN48" s="398"/>
      <c r="BO48" s="398"/>
      <c r="BP48" s="398"/>
      <c r="BQ48" s="398"/>
      <c r="BR48" s="398"/>
      <c r="BS48" s="398"/>
      <c r="BT48" s="398"/>
      <c r="BU48" s="398"/>
      <c r="BV48" s="398"/>
      <c r="BW48" s="398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98"/>
      <c r="CJ48" s="398"/>
      <c r="CK48" s="398"/>
      <c r="CL48" s="398"/>
      <c r="CM48" s="398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98"/>
      <c r="CZ48" s="398"/>
      <c r="DA48" s="398"/>
      <c r="DB48" s="398"/>
      <c r="DC48" s="398"/>
      <c r="DD48" s="398"/>
      <c r="DE48" s="398"/>
      <c r="DF48" s="398"/>
      <c r="DG48" s="398"/>
      <c r="DH48" s="398"/>
      <c r="DI48" s="398"/>
      <c r="DJ48" s="398"/>
      <c r="DK48" s="398"/>
      <c r="DL48" s="398"/>
      <c r="DM48" s="398"/>
      <c r="DN48" s="398"/>
      <c r="DO48" s="398"/>
      <c r="DP48" s="398"/>
      <c r="DQ48" s="398"/>
      <c r="DR48" s="398"/>
      <c r="DS48" s="398"/>
      <c r="DT48" s="398"/>
      <c r="DU48" s="398"/>
      <c r="DV48" s="398"/>
      <c r="DW48" s="398"/>
      <c r="DX48" s="398"/>
      <c r="DY48" s="398"/>
      <c r="DZ48" s="398"/>
      <c r="EA48" s="398"/>
      <c r="EB48" s="398"/>
      <c r="EC48" s="398"/>
      <c r="ED48" s="398"/>
      <c r="EE48" s="398"/>
      <c r="EF48" s="398"/>
      <c r="EG48" s="398"/>
      <c r="EH48" s="398"/>
      <c r="EI48" s="398"/>
      <c r="EJ48" s="398"/>
      <c r="EK48" s="398"/>
      <c r="EL48" s="398"/>
      <c r="EM48" s="398"/>
      <c r="EN48" s="398"/>
      <c r="EO48" s="398"/>
      <c r="EP48" s="398"/>
      <c r="EQ48" s="398"/>
      <c r="ER48" s="398"/>
      <c r="ES48" s="398"/>
      <c r="ET48" s="398"/>
      <c r="EU48" s="398"/>
      <c r="EV48" s="398"/>
      <c r="EW48" s="398"/>
      <c r="EX48" s="398"/>
      <c r="EY48" s="398"/>
      <c r="EZ48" s="398"/>
      <c r="FA48" s="398"/>
      <c r="FB48" s="398"/>
      <c r="FC48" s="398"/>
      <c r="FD48" s="398"/>
      <c r="FE48" s="398"/>
      <c r="FF48" s="398"/>
      <c r="FG48" s="398"/>
      <c r="FH48" s="398"/>
      <c r="FI48" s="398"/>
      <c r="FJ48" s="398"/>
      <c r="FK48" s="398"/>
      <c r="FL48" s="398"/>
      <c r="FM48" s="398"/>
      <c r="FN48" s="398"/>
      <c r="FO48" s="398"/>
      <c r="FP48" s="398"/>
      <c r="FQ48" s="398"/>
      <c r="FR48" s="398"/>
      <c r="FS48" s="398"/>
      <c r="FT48" s="398"/>
      <c r="FU48" s="398"/>
      <c r="FV48" s="398"/>
      <c r="FW48" s="398"/>
      <c r="FX48" s="398"/>
      <c r="FY48" s="398"/>
      <c r="FZ48" s="398"/>
      <c r="GA48" s="398"/>
      <c r="GB48" s="398"/>
      <c r="GC48" s="398"/>
      <c r="GD48" s="398"/>
      <c r="GE48" s="398"/>
      <c r="GF48" s="398"/>
      <c r="GG48" s="398"/>
      <c r="GH48" s="398"/>
      <c r="GI48" s="398"/>
      <c r="GJ48" s="398"/>
      <c r="GK48" s="398"/>
      <c r="GL48" s="398"/>
      <c r="GM48" s="398"/>
      <c r="GN48" s="398"/>
      <c r="GO48" s="398"/>
      <c r="GP48" s="398"/>
      <c r="GQ48" s="398"/>
      <c r="GR48" s="398"/>
      <c r="GS48" s="398"/>
      <c r="GT48" s="398"/>
      <c r="GU48" s="398"/>
      <c r="GV48" s="398"/>
      <c r="GW48" s="398"/>
      <c r="GX48" s="398"/>
      <c r="GY48" s="398"/>
      <c r="GZ48" s="398"/>
      <c r="HA48" s="398"/>
      <c r="HB48" s="398"/>
      <c r="HC48" s="398"/>
      <c r="HD48" s="398"/>
      <c r="HE48" s="398"/>
      <c r="HF48" s="398"/>
      <c r="HG48" s="398"/>
      <c r="HH48" s="398"/>
      <c r="HI48" s="398"/>
      <c r="HJ48" s="398"/>
      <c r="HK48" s="398"/>
      <c r="HL48" s="398"/>
      <c r="HM48" s="398"/>
      <c r="HN48" s="398"/>
      <c r="HO48" s="398"/>
      <c r="HP48" s="398"/>
      <c r="HQ48" s="398"/>
      <c r="HR48" s="398"/>
      <c r="HS48" s="398"/>
      <c r="HT48" s="398"/>
      <c r="HU48" s="398"/>
      <c r="HV48" s="398"/>
      <c r="HW48" s="398"/>
      <c r="HX48" s="398"/>
      <c r="HY48" s="398"/>
      <c r="HZ48" s="398"/>
      <c r="IA48" s="398"/>
      <c r="IB48" s="398"/>
      <c r="IC48" s="398"/>
      <c r="ID48" s="398"/>
      <c r="IE48" s="398"/>
      <c r="IF48" s="398"/>
      <c r="IG48" s="398"/>
      <c r="IH48" s="398"/>
      <c r="II48" s="398"/>
      <c r="IJ48" s="398"/>
      <c r="IK48" s="398"/>
      <c r="IL48" s="398"/>
      <c r="IM48" s="398"/>
      <c r="IN48" s="398"/>
      <c r="IO48" s="398"/>
      <c r="IP48" s="398"/>
      <c r="IQ48" s="398"/>
      <c r="IR48" s="398"/>
      <c r="IS48" s="398"/>
      <c r="IT48" s="398"/>
      <c r="IU48" s="398"/>
      <c r="IV48" s="398"/>
    </row>
    <row r="49" spans="1:256" ht="31.05" x14ac:dyDescent="0.3">
      <c r="A49" s="415" t="s">
        <v>640</v>
      </c>
      <c r="B49" s="406" t="s">
        <v>641</v>
      </c>
      <c r="C49" s="413"/>
      <c r="D49" s="413"/>
      <c r="E49" s="413"/>
      <c r="F49" s="413"/>
      <c r="G49" s="420"/>
      <c r="H49" s="398"/>
      <c r="I49" s="368"/>
      <c r="J49" s="36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398"/>
      <c r="DX49" s="398"/>
      <c r="DY49" s="398"/>
      <c r="DZ49" s="398"/>
      <c r="EA49" s="398"/>
      <c r="EB49" s="398"/>
      <c r="EC49" s="398"/>
      <c r="ED49" s="398"/>
      <c r="EE49" s="398"/>
      <c r="EF49" s="398"/>
      <c r="EG49" s="398"/>
      <c r="EH49" s="398"/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398"/>
      <c r="ET49" s="398"/>
      <c r="EU49" s="398"/>
      <c r="EV49" s="398"/>
      <c r="EW49" s="398"/>
      <c r="EX49" s="398"/>
      <c r="EY49" s="398"/>
      <c r="EZ49" s="398"/>
      <c r="FA49" s="398"/>
      <c r="FB49" s="398"/>
      <c r="FC49" s="398"/>
      <c r="FD49" s="398"/>
      <c r="FE49" s="398"/>
      <c r="FF49" s="398"/>
      <c r="FG49" s="398"/>
      <c r="FH49" s="398"/>
      <c r="FI49" s="398"/>
      <c r="FJ49" s="398"/>
      <c r="FK49" s="398"/>
      <c r="FL49" s="398"/>
      <c r="FM49" s="398"/>
      <c r="FN49" s="398"/>
      <c r="FO49" s="398"/>
      <c r="FP49" s="398"/>
      <c r="FQ49" s="398"/>
      <c r="FR49" s="398"/>
      <c r="FS49" s="398"/>
      <c r="FT49" s="398"/>
      <c r="FU49" s="398"/>
      <c r="FV49" s="398"/>
      <c r="FW49" s="398"/>
      <c r="FX49" s="398"/>
      <c r="FY49" s="398"/>
      <c r="FZ49" s="398"/>
      <c r="GA49" s="398"/>
      <c r="GB49" s="398"/>
      <c r="GC49" s="398"/>
      <c r="GD49" s="398"/>
      <c r="GE49" s="398"/>
      <c r="GF49" s="398"/>
      <c r="GG49" s="398"/>
      <c r="GH49" s="398"/>
      <c r="GI49" s="398"/>
      <c r="GJ49" s="398"/>
      <c r="GK49" s="398"/>
      <c r="GL49" s="398"/>
      <c r="GM49" s="398"/>
      <c r="GN49" s="398"/>
      <c r="GO49" s="398"/>
      <c r="GP49" s="398"/>
      <c r="GQ49" s="398"/>
      <c r="GR49" s="398"/>
      <c r="GS49" s="398"/>
      <c r="GT49" s="398"/>
      <c r="GU49" s="398"/>
      <c r="GV49" s="398"/>
      <c r="GW49" s="398"/>
      <c r="GX49" s="398"/>
      <c r="GY49" s="398"/>
      <c r="GZ49" s="398"/>
      <c r="HA49" s="398"/>
      <c r="HB49" s="398"/>
      <c r="HC49" s="398"/>
      <c r="HD49" s="398"/>
      <c r="HE49" s="398"/>
      <c r="HF49" s="398"/>
      <c r="HG49" s="398"/>
      <c r="HH49" s="398"/>
      <c r="HI49" s="398"/>
      <c r="HJ49" s="398"/>
      <c r="HK49" s="398"/>
      <c r="HL49" s="398"/>
      <c r="HM49" s="398"/>
      <c r="HN49" s="398"/>
      <c r="HO49" s="398"/>
      <c r="HP49" s="398"/>
      <c r="HQ49" s="398"/>
      <c r="HR49" s="398"/>
      <c r="HS49" s="398"/>
      <c r="HT49" s="398"/>
      <c r="HU49" s="398"/>
      <c r="HV49" s="398"/>
      <c r="HW49" s="398"/>
      <c r="HX49" s="398"/>
      <c r="HY49" s="398"/>
      <c r="HZ49" s="398"/>
      <c r="IA49" s="398"/>
      <c r="IB49" s="398"/>
      <c r="IC49" s="398"/>
      <c r="ID49" s="398"/>
      <c r="IE49" s="398"/>
      <c r="IF49" s="398"/>
      <c r="IG49" s="398"/>
      <c r="IH49" s="398"/>
      <c r="II49" s="398"/>
      <c r="IJ49" s="398"/>
      <c r="IK49" s="398"/>
      <c r="IL49" s="398"/>
      <c r="IM49" s="398"/>
      <c r="IN49" s="398"/>
      <c r="IO49" s="398"/>
      <c r="IP49" s="398"/>
      <c r="IQ49" s="398"/>
      <c r="IR49" s="398"/>
      <c r="IS49" s="398"/>
      <c r="IT49" s="398"/>
      <c r="IU49" s="398"/>
      <c r="IV49" s="398"/>
    </row>
    <row r="50" spans="1:256" x14ac:dyDescent="0.3">
      <c r="A50" s="419" t="s">
        <v>642</v>
      </c>
      <c r="B50" s="406" t="s">
        <v>643</v>
      </c>
      <c r="C50" s="408"/>
      <c r="D50" s="408">
        <f t="shared" ref="D50:F50" si="2">D54+D55</f>
        <v>34515214</v>
      </c>
      <c r="E50" s="408"/>
      <c r="F50" s="408">
        <f t="shared" si="2"/>
        <v>28675774</v>
      </c>
      <c r="G50" s="420">
        <f>F50/D50*100</f>
        <v>83.081547748769566</v>
      </c>
      <c r="I50" s="368"/>
      <c r="J50" s="368"/>
    </row>
    <row r="51" spans="1:256" x14ac:dyDescent="0.3">
      <c r="A51" s="419" t="s">
        <v>644</v>
      </c>
      <c r="B51" s="406" t="s">
        <v>645</v>
      </c>
      <c r="C51" s="408"/>
      <c r="D51" s="408">
        <v>0</v>
      </c>
      <c r="E51" s="408"/>
      <c r="F51" s="408">
        <v>0</v>
      </c>
      <c r="G51" s="420"/>
      <c r="I51" s="368"/>
      <c r="J51" s="368"/>
    </row>
    <row r="52" spans="1:256" x14ac:dyDescent="0.3">
      <c r="A52" s="415" t="s">
        <v>646</v>
      </c>
      <c r="B52" s="406" t="s">
        <v>647</v>
      </c>
      <c r="C52" s="410"/>
      <c r="D52" s="410">
        <v>0</v>
      </c>
      <c r="E52" s="410"/>
      <c r="F52" s="410">
        <v>0</v>
      </c>
      <c r="G52" s="420"/>
      <c r="I52" s="368"/>
      <c r="J52" s="368"/>
    </row>
    <row r="53" spans="1:256" x14ac:dyDescent="0.3">
      <c r="A53" s="415" t="s">
        <v>648</v>
      </c>
      <c r="B53" s="406" t="s">
        <v>649</v>
      </c>
      <c r="C53" s="410"/>
      <c r="D53" s="410">
        <v>0</v>
      </c>
      <c r="E53" s="410"/>
      <c r="F53" s="410">
        <v>0</v>
      </c>
      <c r="G53" s="420"/>
      <c r="I53" s="368"/>
      <c r="J53" s="368"/>
    </row>
    <row r="54" spans="1:256" x14ac:dyDescent="0.3">
      <c r="A54" s="419" t="s">
        <v>650</v>
      </c>
      <c r="B54" s="405" t="s">
        <v>651</v>
      </c>
      <c r="C54" s="408"/>
      <c r="D54" s="408">
        <v>54700</v>
      </c>
      <c r="E54" s="408"/>
      <c r="F54" s="501">
        <v>136050</v>
      </c>
      <c r="G54" s="420">
        <f>F54/D54*100</f>
        <v>248.72029250457041</v>
      </c>
      <c r="H54" s="397"/>
      <c r="I54" s="368"/>
      <c r="J54" s="368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7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7"/>
      <c r="EM54" s="397"/>
      <c r="EN54" s="397"/>
      <c r="EO54" s="397"/>
      <c r="EP54" s="397"/>
      <c r="EQ54" s="397"/>
      <c r="ER54" s="397"/>
      <c r="ES54" s="397"/>
      <c r="ET54" s="397"/>
      <c r="EU54" s="397"/>
      <c r="EV54" s="397"/>
      <c r="EW54" s="397"/>
      <c r="EX54" s="397"/>
      <c r="EY54" s="397"/>
      <c r="EZ54" s="397"/>
      <c r="FA54" s="397"/>
      <c r="FB54" s="397"/>
      <c r="FC54" s="397"/>
      <c r="FD54" s="397"/>
      <c r="FE54" s="397"/>
      <c r="FF54" s="397"/>
      <c r="FG54" s="397"/>
      <c r="FH54" s="397"/>
      <c r="FI54" s="397"/>
      <c r="FJ54" s="397"/>
      <c r="FK54" s="397"/>
      <c r="FL54" s="397"/>
      <c r="FM54" s="397"/>
      <c r="FN54" s="397"/>
      <c r="FO54" s="397"/>
      <c r="FP54" s="397"/>
      <c r="FQ54" s="397"/>
      <c r="FR54" s="397"/>
      <c r="FS54" s="397"/>
      <c r="FT54" s="397"/>
      <c r="FU54" s="397"/>
      <c r="FV54" s="397"/>
      <c r="FW54" s="397"/>
      <c r="FX54" s="397"/>
      <c r="FY54" s="397"/>
      <c r="FZ54" s="397"/>
      <c r="GA54" s="397"/>
      <c r="GB54" s="397"/>
      <c r="GC54" s="397"/>
      <c r="GD54" s="397"/>
      <c r="GE54" s="397"/>
      <c r="GF54" s="397"/>
      <c r="GG54" s="397"/>
      <c r="GH54" s="397"/>
      <c r="GI54" s="397"/>
      <c r="GJ54" s="397"/>
      <c r="GK54" s="397"/>
      <c r="GL54" s="397"/>
      <c r="GM54" s="397"/>
      <c r="GN54" s="397"/>
      <c r="GO54" s="397"/>
      <c r="GP54" s="397"/>
      <c r="GQ54" s="397"/>
      <c r="GR54" s="397"/>
      <c r="GS54" s="397"/>
      <c r="GT54" s="397"/>
      <c r="GU54" s="397"/>
      <c r="GV54" s="397"/>
      <c r="GW54" s="397"/>
      <c r="GX54" s="397"/>
      <c r="GY54" s="397"/>
      <c r="GZ54" s="397"/>
      <c r="HA54" s="397"/>
      <c r="HB54" s="397"/>
      <c r="HC54" s="397"/>
      <c r="HD54" s="397"/>
      <c r="HE54" s="397"/>
      <c r="HF54" s="397"/>
      <c r="HG54" s="397"/>
      <c r="HH54" s="397"/>
      <c r="HI54" s="397"/>
      <c r="HJ54" s="397"/>
      <c r="HK54" s="397"/>
      <c r="HL54" s="397"/>
      <c r="HM54" s="397"/>
      <c r="HN54" s="397"/>
      <c r="HO54" s="397"/>
      <c r="HP54" s="397"/>
      <c r="HQ54" s="397"/>
      <c r="HR54" s="397"/>
      <c r="HS54" s="397"/>
      <c r="HT54" s="397"/>
      <c r="HU54" s="397"/>
      <c r="HV54" s="397"/>
      <c r="HW54" s="397"/>
      <c r="HX54" s="397"/>
      <c r="HY54" s="397"/>
      <c r="HZ54" s="397"/>
      <c r="IA54" s="397"/>
      <c r="IB54" s="397"/>
      <c r="IC54" s="397"/>
      <c r="ID54" s="397"/>
      <c r="IE54" s="397"/>
      <c r="IF54" s="397"/>
      <c r="IG54" s="397"/>
      <c r="IH54" s="397"/>
      <c r="II54" s="397"/>
      <c r="IJ54" s="397"/>
      <c r="IK54" s="397"/>
      <c r="IL54" s="397"/>
      <c r="IM54" s="397"/>
      <c r="IN54" s="397"/>
      <c r="IO54" s="397"/>
      <c r="IP54" s="397"/>
      <c r="IQ54" s="397"/>
      <c r="IR54" s="397"/>
      <c r="IS54" s="397"/>
      <c r="IT54" s="397"/>
      <c r="IU54" s="397"/>
      <c r="IV54" s="397"/>
    </row>
    <row r="55" spans="1:256" x14ac:dyDescent="0.3">
      <c r="A55" s="419" t="s">
        <v>652</v>
      </c>
      <c r="B55" s="405" t="s">
        <v>653</v>
      </c>
      <c r="C55" s="408"/>
      <c r="D55" s="408">
        <v>34460514</v>
      </c>
      <c r="E55" s="408"/>
      <c r="F55" s="501">
        <v>28539724</v>
      </c>
      <c r="G55" s="420">
        <f>F55/D55*100</f>
        <v>82.818625398332713</v>
      </c>
      <c r="H55" s="397"/>
      <c r="I55" s="368"/>
      <c r="J55" s="368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7"/>
      <c r="EM55" s="397"/>
      <c r="EN55" s="397"/>
      <c r="EO55" s="397"/>
      <c r="EP55" s="397"/>
      <c r="EQ55" s="397"/>
      <c r="ER55" s="397"/>
      <c r="ES55" s="397"/>
      <c r="ET55" s="397"/>
      <c r="EU55" s="397"/>
      <c r="EV55" s="397"/>
      <c r="EW55" s="397"/>
      <c r="EX55" s="397"/>
      <c r="EY55" s="397"/>
      <c r="EZ55" s="397"/>
      <c r="FA55" s="397"/>
      <c r="FB55" s="397"/>
      <c r="FC55" s="397"/>
      <c r="FD55" s="397"/>
      <c r="FE55" s="397"/>
      <c r="FF55" s="397"/>
      <c r="FG55" s="397"/>
      <c r="FH55" s="397"/>
      <c r="FI55" s="397"/>
      <c r="FJ55" s="397"/>
      <c r="FK55" s="397"/>
      <c r="FL55" s="397"/>
      <c r="FM55" s="397"/>
      <c r="FN55" s="397"/>
      <c r="FO55" s="397"/>
      <c r="FP55" s="397"/>
      <c r="FQ55" s="397"/>
      <c r="FR55" s="397"/>
      <c r="FS55" s="397"/>
      <c r="FT55" s="397"/>
      <c r="FU55" s="397"/>
      <c r="FV55" s="397"/>
      <c r="FW55" s="397"/>
      <c r="FX55" s="397"/>
      <c r="FY55" s="397"/>
      <c r="FZ55" s="397"/>
      <c r="GA55" s="397"/>
      <c r="GB55" s="397"/>
      <c r="GC55" s="397"/>
      <c r="GD55" s="397"/>
      <c r="GE55" s="397"/>
      <c r="GF55" s="397"/>
      <c r="GG55" s="397"/>
      <c r="GH55" s="397"/>
      <c r="GI55" s="397"/>
      <c r="GJ55" s="397"/>
      <c r="GK55" s="397"/>
      <c r="GL55" s="397"/>
      <c r="GM55" s="397"/>
      <c r="GN55" s="397"/>
      <c r="GO55" s="397"/>
      <c r="GP55" s="397"/>
      <c r="GQ55" s="397"/>
      <c r="GR55" s="397"/>
      <c r="GS55" s="397"/>
      <c r="GT55" s="397"/>
      <c r="GU55" s="397"/>
      <c r="GV55" s="397"/>
      <c r="GW55" s="397"/>
      <c r="GX55" s="397"/>
      <c r="GY55" s="397"/>
      <c r="GZ55" s="397"/>
      <c r="HA55" s="397"/>
      <c r="HB55" s="397"/>
      <c r="HC55" s="397"/>
      <c r="HD55" s="397"/>
      <c r="HE55" s="397"/>
      <c r="HF55" s="397"/>
      <c r="HG55" s="397"/>
      <c r="HH55" s="397"/>
      <c r="HI55" s="397"/>
      <c r="HJ55" s="397"/>
      <c r="HK55" s="397"/>
      <c r="HL55" s="397"/>
      <c r="HM55" s="397"/>
      <c r="HN55" s="397"/>
      <c r="HO55" s="397"/>
      <c r="HP55" s="397"/>
      <c r="HQ55" s="397"/>
      <c r="HR55" s="397"/>
      <c r="HS55" s="397"/>
      <c r="HT55" s="397"/>
      <c r="HU55" s="397"/>
      <c r="HV55" s="397"/>
      <c r="HW55" s="397"/>
      <c r="HX55" s="397"/>
      <c r="HY55" s="397"/>
      <c r="HZ55" s="397"/>
      <c r="IA55" s="397"/>
      <c r="IB55" s="397"/>
      <c r="IC55" s="397"/>
      <c r="ID55" s="397"/>
      <c r="IE55" s="397"/>
      <c r="IF55" s="397"/>
      <c r="IG55" s="397"/>
      <c r="IH55" s="397"/>
      <c r="II55" s="397"/>
      <c r="IJ55" s="397"/>
      <c r="IK55" s="397"/>
      <c r="IL55" s="397"/>
      <c r="IM55" s="397"/>
      <c r="IN55" s="397"/>
      <c r="IO55" s="397"/>
      <c r="IP55" s="397"/>
      <c r="IQ55" s="397"/>
      <c r="IR55" s="397"/>
      <c r="IS55" s="397"/>
      <c r="IT55" s="397"/>
      <c r="IU55" s="397"/>
      <c r="IV55" s="397"/>
    </row>
    <row r="56" spans="1:256" x14ac:dyDescent="0.3">
      <c r="A56" s="419" t="s">
        <v>654</v>
      </c>
      <c r="B56" s="405" t="s">
        <v>655</v>
      </c>
      <c r="C56" s="408"/>
      <c r="D56" s="408">
        <v>0</v>
      </c>
      <c r="E56" s="408"/>
      <c r="F56" s="408">
        <v>0</v>
      </c>
      <c r="G56" s="420"/>
      <c r="H56" s="397"/>
      <c r="I56" s="368"/>
      <c r="J56" s="368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7"/>
      <c r="CS56" s="397"/>
      <c r="CT56" s="397"/>
      <c r="CU56" s="397"/>
      <c r="CV56" s="397"/>
      <c r="CW56" s="397"/>
      <c r="CX56" s="397"/>
      <c r="CY56" s="397"/>
      <c r="CZ56" s="397"/>
      <c r="DA56" s="397"/>
      <c r="DB56" s="397"/>
      <c r="DC56" s="397"/>
      <c r="DD56" s="397"/>
      <c r="DE56" s="397"/>
      <c r="DF56" s="397"/>
      <c r="DG56" s="397"/>
      <c r="DH56" s="397"/>
      <c r="DI56" s="397"/>
      <c r="DJ56" s="397"/>
      <c r="DK56" s="397"/>
      <c r="DL56" s="397"/>
      <c r="DM56" s="397"/>
      <c r="DN56" s="397"/>
      <c r="DO56" s="397"/>
      <c r="DP56" s="397"/>
      <c r="DQ56" s="397"/>
      <c r="DR56" s="397"/>
      <c r="DS56" s="397"/>
      <c r="DT56" s="397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7"/>
      <c r="EM56" s="397"/>
      <c r="EN56" s="397"/>
      <c r="EO56" s="397"/>
      <c r="EP56" s="397"/>
      <c r="EQ56" s="397"/>
      <c r="ER56" s="397"/>
      <c r="ES56" s="397"/>
      <c r="ET56" s="397"/>
      <c r="EU56" s="397"/>
      <c r="EV56" s="397"/>
      <c r="EW56" s="397"/>
      <c r="EX56" s="397"/>
      <c r="EY56" s="397"/>
      <c r="EZ56" s="397"/>
      <c r="FA56" s="397"/>
      <c r="FB56" s="397"/>
      <c r="FC56" s="397"/>
      <c r="FD56" s="397"/>
      <c r="FE56" s="397"/>
      <c r="FF56" s="397"/>
      <c r="FG56" s="397"/>
      <c r="FH56" s="397"/>
      <c r="FI56" s="397"/>
      <c r="FJ56" s="397"/>
      <c r="FK56" s="397"/>
      <c r="FL56" s="397"/>
      <c r="FM56" s="397"/>
      <c r="FN56" s="397"/>
      <c r="FO56" s="397"/>
      <c r="FP56" s="397"/>
      <c r="FQ56" s="397"/>
      <c r="FR56" s="397"/>
      <c r="FS56" s="397"/>
      <c r="FT56" s="397"/>
      <c r="FU56" s="397"/>
      <c r="FV56" s="397"/>
      <c r="FW56" s="397"/>
      <c r="FX56" s="397"/>
      <c r="FY56" s="397"/>
      <c r="FZ56" s="397"/>
      <c r="GA56" s="397"/>
      <c r="GB56" s="397"/>
      <c r="GC56" s="397"/>
      <c r="GD56" s="397"/>
      <c r="GE56" s="397"/>
      <c r="GF56" s="397"/>
      <c r="GG56" s="397"/>
      <c r="GH56" s="397"/>
      <c r="GI56" s="397"/>
      <c r="GJ56" s="397"/>
      <c r="GK56" s="397"/>
      <c r="GL56" s="397"/>
      <c r="GM56" s="397"/>
      <c r="GN56" s="397"/>
      <c r="GO56" s="397"/>
      <c r="GP56" s="397"/>
      <c r="GQ56" s="397"/>
      <c r="GR56" s="397"/>
      <c r="GS56" s="397"/>
      <c r="GT56" s="397"/>
      <c r="GU56" s="397"/>
      <c r="GV56" s="397"/>
      <c r="GW56" s="397"/>
      <c r="GX56" s="397"/>
      <c r="GY56" s="397"/>
      <c r="GZ56" s="397"/>
      <c r="HA56" s="397"/>
      <c r="HB56" s="397"/>
      <c r="HC56" s="397"/>
      <c r="HD56" s="397"/>
      <c r="HE56" s="397"/>
      <c r="HF56" s="397"/>
      <c r="HG56" s="397"/>
      <c r="HH56" s="397"/>
      <c r="HI56" s="397"/>
      <c r="HJ56" s="397"/>
      <c r="HK56" s="397"/>
      <c r="HL56" s="397"/>
      <c r="HM56" s="397"/>
      <c r="HN56" s="397"/>
      <c r="HO56" s="397"/>
      <c r="HP56" s="397"/>
      <c r="HQ56" s="397"/>
      <c r="HR56" s="397"/>
      <c r="HS56" s="397"/>
      <c r="HT56" s="397"/>
      <c r="HU56" s="397"/>
      <c r="HV56" s="397"/>
      <c r="HW56" s="397"/>
      <c r="HX56" s="397"/>
      <c r="HY56" s="397"/>
      <c r="HZ56" s="397"/>
      <c r="IA56" s="397"/>
      <c r="IB56" s="397"/>
      <c r="IC56" s="397"/>
      <c r="ID56" s="397"/>
      <c r="IE56" s="397"/>
      <c r="IF56" s="397"/>
      <c r="IG56" s="397"/>
      <c r="IH56" s="397"/>
      <c r="II56" s="397"/>
      <c r="IJ56" s="397"/>
      <c r="IK56" s="397"/>
      <c r="IL56" s="397"/>
      <c r="IM56" s="397"/>
      <c r="IN56" s="397"/>
      <c r="IO56" s="397"/>
      <c r="IP56" s="397"/>
      <c r="IQ56" s="397"/>
      <c r="IR56" s="397"/>
      <c r="IS56" s="397"/>
      <c r="IT56" s="397"/>
      <c r="IU56" s="397"/>
      <c r="IV56" s="397"/>
    </row>
    <row r="57" spans="1:256" x14ac:dyDescent="0.3">
      <c r="A57" s="419" t="s">
        <v>656</v>
      </c>
      <c r="B57" s="405" t="s">
        <v>657</v>
      </c>
      <c r="C57" s="408"/>
      <c r="D57" s="408">
        <f>D58+D59+D60</f>
        <v>2661651</v>
      </c>
      <c r="E57" s="408">
        <f>E58+E59+E60</f>
        <v>0</v>
      </c>
      <c r="F57" s="408">
        <f>F58+F59+F60</f>
        <v>2696654</v>
      </c>
      <c r="G57" s="420">
        <f>F57/D57*100</f>
        <v>101.31508601240358</v>
      </c>
      <c r="H57" s="397"/>
      <c r="I57" s="368"/>
      <c r="J57" s="368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  <c r="CT57" s="397"/>
      <c r="CU57" s="397"/>
      <c r="CV57" s="397"/>
      <c r="CW57" s="397"/>
      <c r="CX57" s="397"/>
      <c r="CY57" s="397"/>
      <c r="CZ57" s="397"/>
      <c r="DA57" s="397"/>
      <c r="DB57" s="397"/>
      <c r="DC57" s="397"/>
      <c r="DD57" s="397"/>
      <c r="DE57" s="397"/>
      <c r="DF57" s="397"/>
      <c r="DG57" s="397"/>
      <c r="DH57" s="397"/>
      <c r="DI57" s="397"/>
      <c r="DJ57" s="397"/>
      <c r="DK57" s="397"/>
      <c r="DL57" s="397"/>
      <c r="DM57" s="397"/>
      <c r="DN57" s="397"/>
      <c r="DO57" s="397"/>
      <c r="DP57" s="397"/>
      <c r="DQ57" s="397"/>
      <c r="DR57" s="397"/>
      <c r="DS57" s="397"/>
      <c r="DT57" s="397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7"/>
      <c r="EM57" s="397"/>
      <c r="EN57" s="397"/>
      <c r="EO57" s="397"/>
      <c r="EP57" s="397"/>
      <c r="EQ57" s="397"/>
      <c r="ER57" s="397"/>
      <c r="ES57" s="397"/>
      <c r="ET57" s="397"/>
      <c r="EU57" s="397"/>
      <c r="EV57" s="397"/>
      <c r="EW57" s="397"/>
      <c r="EX57" s="397"/>
      <c r="EY57" s="397"/>
      <c r="EZ57" s="397"/>
      <c r="FA57" s="397"/>
      <c r="FB57" s="397"/>
      <c r="FC57" s="397"/>
      <c r="FD57" s="397"/>
      <c r="FE57" s="397"/>
      <c r="FF57" s="397"/>
      <c r="FG57" s="397"/>
      <c r="FH57" s="397"/>
      <c r="FI57" s="397"/>
      <c r="FJ57" s="397"/>
      <c r="FK57" s="397"/>
      <c r="FL57" s="397"/>
      <c r="FM57" s="397"/>
      <c r="FN57" s="397"/>
      <c r="FO57" s="397"/>
      <c r="FP57" s="397"/>
      <c r="FQ57" s="397"/>
      <c r="FR57" s="397"/>
      <c r="FS57" s="397"/>
      <c r="FT57" s="397"/>
      <c r="FU57" s="397"/>
      <c r="FV57" s="397"/>
      <c r="FW57" s="397"/>
      <c r="FX57" s="397"/>
      <c r="FY57" s="397"/>
      <c r="FZ57" s="397"/>
      <c r="GA57" s="397"/>
      <c r="GB57" s="397"/>
      <c r="GC57" s="397"/>
      <c r="GD57" s="397"/>
      <c r="GE57" s="397"/>
      <c r="GF57" s="397"/>
      <c r="GG57" s="397"/>
      <c r="GH57" s="397"/>
      <c r="GI57" s="397"/>
      <c r="GJ57" s="397"/>
      <c r="GK57" s="397"/>
      <c r="GL57" s="397"/>
      <c r="GM57" s="397"/>
      <c r="GN57" s="397"/>
      <c r="GO57" s="397"/>
      <c r="GP57" s="397"/>
      <c r="GQ57" s="397"/>
      <c r="GR57" s="397"/>
      <c r="GS57" s="397"/>
      <c r="GT57" s="397"/>
      <c r="GU57" s="397"/>
      <c r="GV57" s="397"/>
      <c r="GW57" s="397"/>
      <c r="GX57" s="397"/>
      <c r="GY57" s="397"/>
      <c r="GZ57" s="397"/>
      <c r="HA57" s="397"/>
      <c r="HB57" s="397"/>
      <c r="HC57" s="397"/>
      <c r="HD57" s="397"/>
      <c r="HE57" s="397"/>
      <c r="HF57" s="397"/>
      <c r="HG57" s="397"/>
      <c r="HH57" s="397"/>
      <c r="HI57" s="397"/>
      <c r="HJ57" s="397"/>
      <c r="HK57" s="397"/>
      <c r="HL57" s="397"/>
      <c r="HM57" s="397"/>
      <c r="HN57" s="397"/>
      <c r="HO57" s="397"/>
      <c r="HP57" s="397"/>
      <c r="HQ57" s="397"/>
      <c r="HR57" s="397"/>
      <c r="HS57" s="397"/>
      <c r="HT57" s="397"/>
      <c r="HU57" s="397"/>
      <c r="HV57" s="397"/>
      <c r="HW57" s="397"/>
      <c r="HX57" s="397"/>
      <c r="HY57" s="397"/>
      <c r="HZ57" s="397"/>
      <c r="IA57" s="397"/>
      <c r="IB57" s="397"/>
      <c r="IC57" s="397"/>
      <c r="ID57" s="397"/>
      <c r="IE57" s="397"/>
      <c r="IF57" s="397"/>
      <c r="IG57" s="397"/>
      <c r="IH57" s="397"/>
      <c r="II57" s="397"/>
      <c r="IJ57" s="397"/>
      <c r="IK57" s="397"/>
      <c r="IL57" s="397"/>
      <c r="IM57" s="397"/>
      <c r="IN57" s="397"/>
      <c r="IO57" s="397"/>
      <c r="IP57" s="397"/>
      <c r="IQ57" s="397"/>
      <c r="IR57" s="397"/>
      <c r="IS57" s="397"/>
      <c r="IT57" s="397"/>
      <c r="IU57" s="397"/>
      <c r="IV57" s="397"/>
    </row>
    <row r="58" spans="1:256" x14ac:dyDescent="0.3">
      <c r="A58" s="415" t="s">
        <v>658</v>
      </c>
      <c r="B58" s="406" t="s">
        <v>659</v>
      </c>
      <c r="C58" s="410"/>
      <c r="D58" s="410">
        <v>2641651</v>
      </c>
      <c r="E58" s="410"/>
      <c r="F58" s="410">
        <v>2656654</v>
      </c>
      <c r="G58" s="420">
        <f>F58/D58*100</f>
        <v>100.5679402767436</v>
      </c>
      <c r="I58" s="368"/>
      <c r="J58" s="368"/>
    </row>
    <row r="59" spans="1:256" ht="31.05" x14ac:dyDescent="0.3">
      <c r="A59" s="415" t="s">
        <v>660</v>
      </c>
      <c r="B59" s="406" t="s">
        <v>661</v>
      </c>
      <c r="C59" s="410"/>
      <c r="D59" s="410"/>
      <c r="E59" s="410"/>
      <c r="F59" s="410"/>
      <c r="G59" s="420"/>
      <c r="I59" s="368"/>
      <c r="J59" s="368"/>
    </row>
    <row r="60" spans="1:256" x14ac:dyDescent="0.3">
      <c r="A60" s="415" t="s">
        <v>662</v>
      </c>
      <c r="B60" s="406" t="s">
        <v>663</v>
      </c>
      <c r="C60" s="410"/>
      <c r="D60" s="410">
        <v>20000</v>
      </c>
      <c r="E60" s="410"/>
      <c r="F60" s="410">
        <v>40000</v>
      </c>
      <c r="G60" s="420">
        <f t="shared" ref="G60:G68" si="3">F60/D60*100</f>
        <v>200</v>
      </c>
      <c r="I60" s="368"/>
      <c r="J60" s="368"/>
    </row>
    <row r="61" spans="1:256" x14ac:dyDescent="0.3">
      <c r="A61" s="419" t="s">
        <v>664</v>
      </c>
      <c r="B61" s="405" t="s">
        <v>665</v>
      </c>
      <c r="C61" s="408"/>
      <c r="D61" s="408">
        <v>1000</v>
      </c>
      <c r="E61" s="408"/>
      <c r="F61" s="408">
        <v>0</v>
      </c>
      <c r="G61" s="420"/>
      <c r="H61" s="397"/>
      <c r="I61" s="368"/>
      <c r="J61" s="368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  <c r="CH61" s="397"/>
      <c r="CI61" s="397"/>
      <c r="CJ61" s="397"/>
      <c r="CK61" s="397"/>
      <c r="CL61" s="397"/>
      <c r="CM61" s="397"/>
      <c r="CN61" s="397"/>
      <c r="CO61" s="397"/>
      <c r="CP61" s="397"/>
      <c r="CQ61" s="397"/>
      <c r="CR61" s="397"/>
      <c r="CS61" s="397"/>
      <c r="CT61" s="397"/>
      <c r="CU61" s="397"/>
      <c r="CV61" s="397"/>
      <c r="CW61" s="397"/>
      <c r="CX61" s="397"/>
      <c r="CY61" s="397"/>
      <c r="CZ61" s="397"/>
      <c r="DA61" s="397"/>
      <c r="DB61" s="397"/>
      <c r="DC61" s="397"/>
      <c r="DD61" s="397"/>
      <c r="DE61" s="397"/>
      <c r="DF61" s="397"/>
      <c r="DG61" s="397"/>
      <c r="DH61" s="397"/>
      <c r="DI61" s="397"/>
      <c r="DJ61" s="397"/>
      <c r="DK61" s="397"/>
      <c r="DL61" s="397"/>
      <c r="DM61" s="397"/>
      <c r="DN61" s="397"/>
      <c r="DO61" s="397"/>
      <c r="DP61" s="397"/>
      <c r="DQ61" s="397"/>
      <c r="DR61" s="397"/>
      <c r="DS61" s="397"/>
      <c r="DT61" s="397"/>
      <c r="DU61" s="397"/>
      <c r="DV61" s="397"/>
      <c r="DW61" s="397"/>
      <c r="DX61" s="397"/>
      <c r="DY61" s="397"/>
      <c r="DZ61" s="397"/>
      <c r="EA61" s="397"/>
      <c r="EB61" s="397"/>
      <c r="EC61" s="397"/>
      <c r="ED61" s="397"/>
      <c r="EE61" s="397"/>
      <c r="EF61" s="397"/>
      <c r="EG61" s="397"/>
      <c r="EH61" s="397"/>
      <c r="EI61" s="397"/>
      <c r="EJ61" s="397"/>
      <c r="EK61" s="397"/>
      <c r="EL61" s="397"/>
      <c r="EM61" s="397"/>
      <c r="EN61" s="397"/>
      <c r="EO61" s="397"/>
      <c r="EP61" s="397"/>
      <c r="EQ61" s="397"/>
      <c r="ER61" s="397"/>
      <c r="ES61" s="397"/>
      <c r="ET61" s="397"/>
      <c r="EU61" s="397"/>
      <c r="EV61" s="397"/>
      <c r="EW61" s="397"/>
      <c r="EX61" s="397"/>
      <c r="EY61" s="397"/>
      <c r="EZ61" s="397"/>
      <c r="FA61" s="397"/>
      <c r="FB61" s="397"/>
      <c r="FC61" s="397"/>
      <c r="FD61" s="397"/>
      <c r="FE61" s="397"/>
      <c r="FF61" s="397"/>
      <c r="FG61" s="397"/>
      <c r="FH61" s="397"/>
      <c r="FI61" s="397"/>
      <c r="FJ61" s="397"/>
      <c r="FK61" s="397"/>
      <c r="FL61" s="397"/>
      <c r="FM61" s="397"/>
      <c r="FN61" s="397"/>
      <c r="FO61" s="397"/>
      <c r="FP61" s="397"/>
      <c r="FQ61" s="397"/>
      <c r="FR61" s="397"/>
      <c r="FS61" s="397"/>
      <c r="FT61" s="397"/>
      <c r="FU61" s="397"/>
      <c r="FV61" s="397"/>
      <c r="FW61" s="397"/>
      <c r="FX61" s="397"/>
      <c r="FY61" s="397"/>
      <c r="FZ61" s="397"/>
      <c r="GA61" s="397"/>
      <c r="GB61" s="397"/>
      <c r="GC61" s="397"/>
      <c r="GD61" s="397"/>
      <c r="GE61" s="397"/>
      <c r="GF61" s="397"/>
      <c r="GG61" s="397"/>
      <c r="GH61" s="397"/>
      <c r="GI61" s="397"/>
      <c r="GJ61" s="397"/>
      <c r="GK61" s="397"/>
      <c r="GL61" s="397"/>
      <c r="GM61" s="397"/>
      <c r="GN61" s="397"/>
      <c r="GO61" s="397"/>
      <c r="GP61" s="397"/>
      <c r="GQ61" s="397"/>
      <c r="GR61" s="397"/>
      <c r="GS61" s="397"/>
      <c r="GT61" s="397"/>
      <c r="GU61" s="397"/>
      <c r="GV61" s="397"/>
      <c r="GW61" s="397"/>
      <c r="GX61" s="397"/>
      <c r="GY61" s="397"/>
      <c r="GZ61" s="397"/>
      <c r="HA61" s="397"/>
      <c r="HB61" s="397"/>
      <c r="HC61" s="397"/>
      <c r="HD61" s="397"/>
      <c r="HE61" s="397"/>
      <c r="HF61" s="397"/>
      <c r="HG61" s="397"/>
      <c r="HH61" s="397"/>
      <c r="HI61" s="397"/>
      <c r="HJ61" s="397"/>
      <c r="HK61" s="397"/>
      <c r="HL61" s="397"/>
      <c r="HM61" s="397"/>
      <c r="HN61" s="397"/>
      <c r="HO61" s="397"/>
      <c r="HP61" s="397"/>
      <c r="HQ61" s="397"/>
      <c r="HR61" s="397"/>
      <c r="HS61" s="397"/>
      <c r="HT61" s="397"/>
      <c r="HU61" s="397"/>
      <c r="HV61" s="397"/>
      <c r="HW61" s="397"/>
      <c r="HX61" s="397"/>
      <c r="HY61" s="397"/>
      <c r="HZ61" s="397"/>
      <c r="IA61" s="397"/>
      <c r="IB61" s="397"/>
      <c r="IC61" s="397"/>
      <c r="ID61" s="397"/>
      <c r="IE61" s="397"/>
      <c r="IF61" s="397"/>
      <c r="IG61" s="397"/>
      <c r="IH61" s="397"/>
      <c r="II61" s="397"/>
      <c r="IJ61" s="397"/>
      <c r="IK61" s="397"/>
      <c r="IL61" s="397"/>
      <c r="IM61" s="397"/>
      <c r="IN61" s="397"/>
      <c r="IO61" s="397"/>
      <c r="IP61" s="397"/>
      <c r="IQ61" s="397"/>
      <c r="IR61" s="397"/>
      <c r="IS61" s="397"/>
      <c r="IT61" s="397"/>
      <c r="IU61" s="397"/>
      <c r="IV61" s="397"/>
    </row>
    <row r="62" spans="1:256" x14ac:dyDescent="0.3">
      <c r="A62" s="415" t="s">
        <v>666</v>
      </c>
      <c r="B62" s="406" t="s">
        <v>667</v>
      </c>
      <c r="C62" s="410"/>
      <c r="D62" s="410"/>
      <c r="E62" s="410"/>
      <c r="F62" s="410"/>
      <c r="G62" s="420"/>
      <c r="I62" s="368"/>
      <c r="J62" s="368"/>
    </row>
    <row r="63" spans="1:256" ht="46.55" x14ac:dyDescent="0.3">
      <c r="A63" s="415" t="s">
        <v>668</v>
      </c>
      <c r="B63" s="406" t="s">
        <v>669</v>
      </c>
      <c r="C63" s="410"/>
      <c r="D63" s="410">
        <v>1000</v>
      </c>
      <c r="E63" s="410"/>
      <c r="F63" s="410">
        <v>0</v>
      </c>
      <c r="G63" s="420"/>
      <c r="I63" s="368"/>
      <c r="J63" s="368"/>
    </row>
    <row r="64" spans="1:256" x14ac:dyDescent="0.3">
      <c r="A64" s="419" t="s">
        <v>670</v>
      </c>
      <c r="B64" s="405" t="s">
        <v>671</v>
      </c>
      <c r="C64" s="408"/>
      <c r="D64" s="408">
        <f>SUM(D65:D67)</f>
        <v>128289</v>
      </c>
      <c r="E64" s="408"/>
      <c r="F64" s="408">
        <f>SUM(F65:F67)</f>
        <v>34677</v>
      </c>
      <c r="G64" s="420">
        <f t="shared" si="3"/>
        <v>27.030376727544841</v>
      </c>
      <c r="H64" s="397"/>
      <c r="I64" s="368"/>
      <c r="J64" s="368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7"/>
      <c r="CB64" s="397"/>
      <c r="CC64" s="397"/>
      <c r="CD64" s="397"/>
      <c r="CE64" s="397"/>
      <c r="CF64" s="397"/>
      <c r="CG64" s="397"/>
      <c r="CH64" s="397"/>
      <c r="CI64" s="397"/>
      <c r="CJ64" s="397"/>
      <c r="CK64" s="397"/>
      <c r="CL64" s="397"/>
      <c r="CM64" s="397"/>
      <c r="CN64" s="397"/>
      <c r="CO64" s="397"/>
      <c r="CP64" s="397"/>
      <c r="CQ64" s="397"/>
      <c r="CR64" s="397"/>
      <c r="CS64" s="397"/>
      <c r="CT64" s="397"/>
      <c r="CU64" s="397"/>
      <c r="CV64" s="397"/>
      <c r="CW64" s="397"/>
      <c r="CX64" s="397"/>
      <c r="CY64" s="397"/>
      <c r="CZ64" s="397"/>
      <c r="DA64" s="397"/>
      <c r="DB64" s="397"/>
      <c r="DC64" s="397"/>
      <c r="DD64" s="397"/>
      <c r="DE64" s="397"/>
      <c r="DF64" s="397"/>
      <c r="DG64" s="397"/>
      <c r="DH64" s="397"/>
      <c r="DI64" s="397"/>
      <c r="DJ64" s="397"/>
      <c r="DK64" s="397"/>
      <c r="DL64" s="397"/>
      <c r="DM64" s="397"/>
      <c r="DN64" s="397"/>
      <c r="DO64" s="397"/>
      <c r="DP64" s="397"/>
      <c r="DQ64" s="397"/>
      <c r="DR64" s="397"/>
      <c r="DS64" s="397"/>
      <c r="DT64" s="397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7"/>
      <c r="EM64" s="397"/>
      <c r="EN64" s="397"/>
      <c r="EO64" s="397"/>
      <c r="EP64" s="397"/>
      <c r="EQ64" s="397"/>
      <c r="ER64" s="397"/>
      <c r="ES64" s="397"/>
      <c r="ET64" s="397"/>
      <c r="EU64" s="397"/>
      <c r="EV64" s="397"/>
      <c r="EW64" s="397"/>
      <c r="EX64" s="397"/>
      <c r="EY64" s="397"/>
      <c r="EZ64" s="397"/>
      <c r="FA64" s="397"/>
      <c r="FB64" s="397"/>
      <c r="FC64" s="397"/>
      <c r="FD64" s="397"/>
      <c r="FE64" s="397"/>
      <c r="FF64" s="397"/>
      <c r="FG64" s="397"/>
      <c r="FH64" s="397"/>
      <c r="FI64" s="397"/>
      <c r="FJ64" s="397"/>
      <c r="FK64" s="397"/>
      <c r="FL64" s="397"/>
      <c r="FM64" s="397"/>
      <c r="FN64" s="397"/>
      <c r="FO64" s="397"/>
      <c r="FP64" s="397"/>
      <c r="FQ64" s="397"/>
      <c r="FR64" s="397"/>
      <c r="FS64" s="397"/>
      <c r="FT64" s="397"/>
      <c r="FU64" s="397"/>
      <c r="FV64" s="397"/>
      <c r="FW64" s="397"/>
      <c r="FX64" s="397"/>
      <c r="FY64" s="397"/>
      <c r="FZ64" s="397"/>
      <c r="GA64" s="397"/>
      <c r="GB64" s="397"/>
      <c r="GC64" s="397"/>
      <c r="GD64" s="397"/>
      <c r="GE64" s="397"/>
      <c r="GF64" s="397"/>
      <c r="GG64" s="397"/>
      <c r="GH64" s="397"/>
      <c r="GI64" s="397"/>
      <c r="GJ64" s="397"/>
      <c r="GK64" s="397"/>
      <c r="GL64" s="397"/>
      <c r="GM64" s="397"/>
      <c r="GN64" s="397"/>
      <c r="GO64" s="397"/>
      <c r="GP64" s="397"/>
      <c r="GQ64" s="397"/>
      <c r="GR64" s="397"/>
      <c r="GS64" s="397"/>
      <c r="GT64" s="397"/>
      <c r="GU64" s="397"/>
      <c r="GV64" s="397"/>
      <c r="GW64" s="397"/>
      <c r="GX64" s="397"/>
      <c r="GY64" s="397"/>
      <c r="GZ64" s="397"/>
      <c r="HA64" s="397"/>
      <c r="HB64" s="397"/>
      <c r="HC64" s="397"/>
      <c r="HD64" s="397"/>
      <c r="HE64" s="397"/>
      <c r="HF64" s="397"/>
      <c r="HG64" s="397"/>
      <c r="HH64" s="397"/>
      <c r="HI64" s="397"/>
      <c r="HJ64" s="397"/>
      <c r="HK64" s="397"/>
      <c r="HL64" s="397"/>
      <c r="HM64" s="397"/>
      <c r="HN64" s="397"/>
      <c r="HO64" s="397"/>
      <c r="HP64" s="397"/>
      <c r="HQ64" s="397"/>
      <c r="HR64" s="397"/>
      <c r="HS64" s="397"/>
      <c r="HT64" s="397"/>
      <c r="HU64" s="397"/>
      <c r="HV64" s="397"/>
      <c r="HW64" s="397"/>
      <c r="HX64" s="397"/>
      <c r="HY64" s="397"/>
      <c r="HZ64" s="397"/>
      <c r="IA64" s="397"/>
      <c r="IB64" s="397"/>
      <c r="IC64" s="397"/>
      <c r="ID64" s="397"/>
      <c r="IE64" s="397"/>
      <c r="IF64" s="397"/>
      <c r="IG64" s="397"/>
      <c r="IH64" s="397"/>
      <c r="II64" s="397"/>
      <c r="IJ64" s="397"/>
      <c r="IK64" s="397"/>
      <c r="IL64" s="397"/>
      <c r="IM64" s="397"/>
      <c r="IN64" s="397"/>
      <c r="IO64" s="397"/>
      <c r="IP64" s="397"/>
      <c r="IQ64" s="397"/>
      <c r="IR64" s="397"/>
      <c r="IS64" s="397"/>
      <c r="IT64" s="397"/>
      <c r="IU64" s="397"/>
      <c r="IV64" s="397"/>
    </row>
    <row r="65" spans="1:10" ht="31.05" x14ac:dyDescent="0.3">
      <c r="A65" s="415" t="s">
        <v>672</v>
      </c>
      <c r="B65" s="406" t="s">
        <v>673</v>
      </c>
      <c r="C65" s="410"/>
      <c r="D65" s="410"/>
      <c r="E65" s="410"/>
      <c r="F65" s="410"/>
      <c r="G65" s="420"/>
      <c r="I65" s="368"/>
      <c r="J65" s="368"/>
    </row>
    <row r="66" spans="1:10" ht="31.05" x14ac:dyDescent="0.3">
      <c r="A66" s="415" t="s">
        <v>674</v>
      </c>
      <c r="B66" s="406" t="s">
        <v>675</v>
      </c>
      <c r="C66" s="410"/>
      <c r="D66" s="410">
        <v>128289</v>
      </c>
      <c r="E66" s="410"/>
      <c r="F66" s="410">
        <v>34677</v>
      </c>
      <c r="G66" s="420">
        <f t="shared" si="3"/>
        <v>27.030376727544841</v>
      </c>
      <c r="I66" s="368"/>
      <c r="J66" s="368"/>
    </row>
    <row r="67" spans="1:10" x14ac:dyDescent="0.3">
      <c r="A67" s="415" t="s">
        <v>676</v>
      </c>
      <c r="B67" s="406" t="s">
        <v>677</v>
      </c>
      <c r="C67" s="410"/>
      <c r="D67" s="410"/>
      <c r="E67" s="410"/>
      <c r="F67" s="410"/>
      <c r="G67" s="420"/>
      <c r="I67" s="368"/>
      <c r="J67" s="368"/>
    </row>
    <row r="68" spans="1:10" x14ac:dyDescent="0.3">
      <c r="A68" s="682" t="s">
        <v>678</v>
      </c>
      <c r="B68" s="683" t="s">
        <v>679</v>
      </c>
      <c r="C68" s="684">
        <f>C64+C61+C57+C50+C45+C8</f>
        <v>492116711</v>
      </c>
      <c r="D68" s="684">
        <f>D64+D61+D57+D50+D45+D8</f>
        <v>382505959</v>
      </c>
      <c r="E68" s="684">
        <f>E64+E61+E57+E50+E45+E8</f>
        <v>509828887</v>
      </c>
      <c r="F68" s="684">
        <f>F64+F61+F57+F50+F45+F8</f>
        <v>391666035</v>
      </c>
      <c r="G68" s="685">
        <f t="shared" si="3"/>
        <v>102.39475380303813</v>
      </c>
      <c r="I68" s="368"/>
      <c r="J68" s="368"/>
    </row>
    <row r="69" spans="1:10" x14ac:dyDescent="0.3">
      <c r="A69" s="415"/>
      <c r="B69" s="404"/>
      <c r="C69" s="404"/>
      <c r="D69" s="404"/>
      <c r="E69" s="404"/>
      <c r="F69" s="404"/>
      <c r="G69" s="420"/>
      <c r="I69" s="368"/>
      <c r="J69" s="368"/>
    </row>
    <row r="70" spans="1:10" x14ac:dyDescent="0.3">
      <c r="A70" s="419" t="s">
        <v>680</v>
      </c>
      <c r="B70" s="414"/>
      <c r="C70" s="400"/>
      <c r="D70" s="400"/>
      <c r="E70" s="400"/>
      <c r="F70" s="400"/>
      <c r="G70" s="420"/>
      <c r="I70" s="368"/>
      <c r="J70" s="368"/>
    </row>
    <row r="71" spans="1:10" ht="30.05" customHeight="1" x14ac:dyDescent="0.3">
      <c r="A71" s="426" t="s">
        <v>681</v>
      </c>
      <c r="B71" s="414" t="s">
        <v>566</v>
      </c>
      <c r="C71" s="411">
        <v>15999430</v>
      </c>
      <c r="D71" s="411"/>
      <c r="E71" s="411">
        <v>19496896</v>
      </c>
      <c r="F71" s="411"/>
      <c r="G71" s="420"/>
      <c r="H71" s="399"/>
      <c r="I71" s="368"/>
      <c r="J71" s="368"/>
    </row>
    <row r="72" spans="1:10" ht="31.05" x14ac:dyDescent="0.3">
      <c r="A72" s="426" t="s">
        <v>682</v>
      </c>
      <c r="B72" s="414" t="s">
        <v>569</v>
      </c>
      <c r="C72" s="411">
        <f>263606+1733471</f>
        <v>1997077</v>
      </c>
      <c r="D72" s="411"/>
      <c r="E72" s="411">
        <v>2295384</v>
      </c>
      <c r="F72" s="400"/>
      <c r="G72" s="420"/>
      <c r="I72" s="368"/>
      <c r="J72" s="368"/>
    </row>
    <row r="73" spans="1:10" ht="31.05" x14ac:dyDescent="0.3">
      <c r="A73" s="426" t="s">
        <v>683</v>
      </c>
      <c r="B73" s="414" t="s">
        <v>571</v>
      </c>
      <c r="C73" s="400">
        <v>0</v>
      </c>
      <c r="D73" s="400"/>
      <c r="E73" s="400">
        <v>0</v>
      </c>
      <c r="F73" s="400"/>
      <c r="G73" s="420"/>
      <c r="I73" s="368"/>
      <c r="J73" s="368"/>
    </row>
    <row r="74" spans="1:10" x14ac:dyDescent="0.3">
      <c r="A74" s="427" t="s">
        <v>684</v>
      </c>
      <c r="B74" s="401" t="s">
        <v>573</v>
      </c>
      <c r="C74" s="402">
        <v>0</v>
      </c>
      <c r="D74" s="402"/>
      <c r="E74" s="402">
        <v>0</v>
      </c>
      <c r="F74" s="402"/>
      <c r="G74" s="420"/>
      <c r="I74" s="368"/>
      <c r="J74" s="368"/>
    </row>
    <row r="75" spans="1:10" ht="31.05" x14ac:dyDescent="0.3">
      <c r="A75" s="427" t="s">
        <v>685</v>
      </c>
      <c r="B75" s="401" t="s">
        <v>575</v>
      </c>
      <c r="C75" s="402">
        <v>0</v>
      </c>
      <c r="D75" s="402"/>
      <c r="E75" s="402">
        <v>0</v>
      </c>
      <c r="F75" s="402"/>
      <c r="G75" s="420"/>
      <c r="I75" s="368"/>
      <c r="J75" s="368"/>
    </row>
    <row r="76" spans="1:10" x14ac:dyDescent="0.3">
      <c r="A76" s="427" t="s">
        <v>686</v>
      </c>
      <c r="B76" s="401" t="s">
        <v>577</v>
      </c>
      <c r="C76" s="402">
        <v>0</v>
      </c>
      <c r="D76" s="402"/>
      <c r="E76" s="402">
        <v>0</v>
      </c>
      <c r="F76" s="402"/>
      <c r="G76" s="420"/>
      <c r="I76" s="368"/>
      <c r="J76" s="368"/>
    </row>
    <row r="77" spans="1:10" x14ac:dyDescent="0.3">
      <c r="A77" s="427" t="s">
        <v>687</v>
      </c>
      <c r="B77" s="401" t="s">
        <v>579</v>
      </c>
      <c r="C77" s="402">
        <v>0</v>
      </c>
      <c r="D77" s="402"/>
      <c r="E77" s="402">
        <v>0</v>
      </c>
      <c r="F77" s="402"/>
      <c r="G77" s="420"/>
      <c r="I77" s="368"/>
      <c r="J77" s="368"/>
    </row>
    <row r="78" spans="1:10" x14ac:dyDescent="0.3">
      <c r="A78" s="427" t="s">
        <v>688</v>
      </c>
      <c r="B78" s="401" t="s">
        <v>689</v>
      </c>
      <c r="C78" s="411">
        <v>80916</v>
      </c>
      <c r="D78" s="411"/>
      <c r="E78" s="411">
        <v>80916</v>
      </c>
      <c r="F78" s="402"/>
      <c r="G78" s="420"/>
      <c r="I78" s="368"/>
      <c r="J78" s="368"/>
    </row>
    <row r="79" spans="1:10" ht="31.05" x14ac:dyDescent="0.3">
      <c r="A79" s="427" t="s">
        <v>690</v>
      </c>
      <c r="B79" s="401" t="s">
        <v>691</v>
      </c>
      <c r="C79" s="402">
        <v>0</v>
      </c>
      <c r="D79" s="402"/>
      <c r="E79" s="402"/>
      <c r="F79" s="402"/>
      <c r="G79" s="420"/>
      <c r="H79" s="399"/>
      <c r="I79" s="368"/>
      <c r="J79" s="368"/>
    </row>
    <row r="80" spans="1:10" x14ac:dyDescent="0.3">
      <c r="A80" s="427" t="s">
        <v>692</v>
      </c>
      <c r="B80" s="401" t="s">
        <v>465</v>
      </c>
      <c r="C80" s="402">
        <v>0</v>
      </c>
      <c r="D80" s="402"/>
      <c r="E80" s="402">
        <v>0</v>
      </c>
      <c r="F80" s="402"/>
      <c r="G80" s="420"/>
      <c r="I80" s="368"/>
      <c r="J80" s="368"/>
    </row>
    <row r="81" spans="1:10" ht="16.100000000000001" thickBot="1" x14ac:dyDescent="0.35">
      <c r="A81" s="428" t="s">
        <v>693</v>
      </c>
      <c r="B81" s="429" t="s">
        <v>466</v>
      </c>
      <c r="C81" s="430"/>
      <c r="D81" s="430"/>
      <c r="E81" s="430"/>
      <c r="F81" s="430"/>
      <c r="G81" s="431"/>
      <c r="I81" s="368"/>
      <c r="J81" s="368"/>
    </row>
    <row r="104" spans="1:1" x14ac:dyDescent="0.3">
      <c r="A104" s="398" t="s">
        <v>694</v>
      </c>
    </row>
  </sheetData>
  <mergeCells count="7">
    <mergeCell ref="A2:G2"/>
    <mergeCell ref="A3:G3"/>
    <mergeCell ref="C4:D4"/>
    <mergeCell ref="E4:F4"/>
    <mergeCell ref="G4:G6"/>
    <mergeCell ref="C6:D6"/>
    <mergeCell ref="E6:F6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51" orientation="portrait" r:id="rId1"/>
  <headerFooter>
    <oddHeader xml:space="preserve">&amp;LBalatonszőlős Község 
Önkormányzata &amp;C&amp;"-,Félkövér"&amp;10 15.a. melléklet
az önkormányzat 2017. évi költségvetési gazdálkodási beszámolójáról szóló
6/2018. (V. 18.) önkormányzati rendeletéhez&amp;R&amp;P. oldal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view="pageLayout" zoomScaleNormal="100" workbookViewId="0">
      <selection activeCell="B12" sqref="B12"/>
    </sheetView>
  </sheetViews>
  <sheetFormatPr defaultRowHeight="15.55" x14ac:dyDescent="0.3"/>
  <cols>
    <col min="1" max="1" width="58.09765625" style="443" customWidth="1"/>
    <col min="2" max="3" width="8.69921875" style="443" customWidth="1"/>
    <col min="4" max="4" width="14.8984375" style="444" bestFit="1" customWidth="1"/>
    <col min="5" max="5" width="12.59765625" style="444" customWidth="1"/>
    <col min="6" max="6" width="14.8984375" style="444" bestFit="1" customWidth="1"/>
    <col min="7" max="7" width="9.296875" style="467" customWidth="1"/>
    <col min="8" max="256" width="9.09765625" style="443"/>
    <col min="257" max="257" width="58.09765625" style="443" customWidth="1"/>
    <col min="258" max="259" width="8.69921875" style="443" customWidth="1"/>
    <col min="260" max="260" width="12.59765625" style="443" bestFit="1" customWidth="1"/>
    <col min="261" max="261" width="12.59765625" style="443" customWidth="1"/>
    <col min="262" max="262" width="12.296875" style="443" bestFit="1" customWidth="1"/>
    <col min="263" max="263" width="9.296875" style="443" customWidth="1"/>
    <col min="264" max="512" width="9.09765625" style="443"/>
    <col min="513" max="513" width="58.09765625" style="443" customWidth="1"/>
    <col min="514" max="515" width="8.69921875" style="443" customWidth="1"/>
    <col min="516" max="516" width="12.59765625" style="443" bestFit="1" customWidth="1"/>
    <col min="517" max="517" width="12.59765625" style="443" customWidth="1"/>
    <col min="518" max="518" width="12.296875" style="443" bestFit="1" customWidth="1"/>
    <col min="519" max="519" width="9.296875" style="443" customWidth="1"/>
    <col min="520" max="768" width="9.09765625" style="443"/>
    <col min="769" max="769" width="58.09765625" style="443" customWidth="1"/>
    <col min="770" max="771" width="8.69921875" style="443" customWidth="1"/>
    <col min="772" max="772" width="12.59765625" style="443" bestFit="1" customWidth="1"/>
    <col min="773" max="773" width="12.59765625" style="443" customWidth="1"/>
    <col min="774" max="774" width="12.296875" style="443" bestFit="1" customWidth="1"/>
    <col min="775" max="775" width="9.296875" style="443" customWidth="1"/>
    <col min="776" max="1024" width="9.09765625" style="443"/>
    <col min="1025" max="1025" width="58.09765625" style="443" customWidth="1"/>
    <col min="1026" max="1027" width="8.69921875" style="443" customWidth="1"/>
    <col min="1028" max="1028" width="12.59765625" style="443" bestFit="1" customWidth="1"/>
    <col min="1029" max="1029" width="12.59765625" style="443" customWidth="1"/>
    <col min="1030" max="1030" width="12.296875" style="443" bestFit="1" customWidth="1"/>
    <col min="1031" max="1031" width="9.296875" style="443" customWidth="1"/>
    <col min="1032" max="1280" width="9.09765625" style="443"/>
    <col min="1281" max="1281" width="58.09765625" style="443" customWidth="1"/>
    <col min="1282" max="1283" width="8.69921875" style="443" customWidth="1"/>
    <col min="1284" max="1284" width="12.59765625" style="443" bestFit="1" customWidth="1"/>
    <col min="1285" max="1285" width="12.59765625" style="443" customWidth="1"/>
    <col min="1286" max="1286" width="12.296875" style="443" bestFit="1" customWidth="1"/>
    <col min="1287" max="1287" width="9.296875" style="443" customWidth="1"/>
    <col min="1288" max="1536" width="9.09765625" style="443"/>
    <col min="1537" max="1537" width="58.09765625" style="443" customWidth="1"/>
    <col min="1538" max="1539" width="8.69921875" style="443" customWidth="1"/>
    <col min="1540" max="1540" width="12.59765625" style="443" bestFit="1" customWidth="1"/>
    <col min="1541" max="1541" width="12.59765625" style="443" customWidth="1"/>
    <col min="1542" max="1542" width="12.296875" style="443" bestFit="1" customWidth="1"/>
    <col min="1543" max="1543" width="9.296875" style="443" customWidth="1"/>
    <col min="1544" max="1792" width="9.09765625" style="443"/>
    <col min="1793" max="1793" width="58.09765625" style="443" customWidth="1"/>
    <col min="1794" max="1795" width="8.69921875" style="443" customWidth="1"/>
    <col min="1796" max="1796" width="12.59765625" style="443" bestFit="1" customWidth="1"/>
    <col min="1797" max="1797" width="12.59765625" style="443" customWidth="1"/>
    <col min="1798" max="1798" width="12.296875" style="443" bestFit="1" customWidth="1"/>
    <col min="1799" max="1799" width="9.296875" style="443" customWidth="1"/>
    <col min="1800" max="2048" width="9.09765625" style="443"/>
    <col min="2049" max="2049" width="58.09765625" style="443" customWidth="1"/>
    <col min="2050" max="2051" width="8.69921875" style="443" customWidth="1"/>
    <col min="2052" max="2052" width="12.59765625" style="443" bestFit="1" customWidth="1"/>
    <col min="2053" max="2053" width="12.59765625" style="443" customWidth="1"/>
    <col min="2054" max="2054" width="12.296875" style="443" bestFit="1" customWidth="1"/>
    <col min="2055" max="2055" width="9.296875" style="443" customWidth="1"/>
    <col min="2056" max="2304" width="9.09765625" style="443"/>
    <col min="2305" max="2305" width="58.09765625" style="443" customWidth="1"/>
    <col min="2306" max="2307" width="8.69921875" style="443" customWidth="1"/>
    <col min="2308" max="2308" width="12.59765625" style="443" bestFit="1" customWidth="1"/>
    <col min="2309" max="2309" width="12.59765625" style="443" customWidth="1"/>
    <col min="2310" max="2310" width="12.296875" style="443" bestFit="1" customWidth="1"/>
    <col min="2311" max="2311" width="9.296875" style="443" customWidth="1"/>
    <col min="2312" max="2560" width="9.09765625" style="443"/>
    <col min="2561" max="2561" width="58.09765625" style="443" customWidth="1"/>
    <col min="2562" max="2563" width="8.69921875" style="443" customWidth="1"/>
    <col min="2564" max="2564" width="12.59765625" style="443" bestFit="1" customWidth="1"/>
    <col min="2565" max="2565" width="12.59765625" style="443" customWidth="1"/>
    <col min="2566" max="2566" width="12.296875" style="443" bestFit="1" customWidth="1"/>
    <col min="2567" max="2567" width="9.296875" style="443" customWidth="1"/>
    <col min="2568" max="2816" width="9.09765625" style="443"/>
    <col min="2817" max="2817" width="58.09765625" style="443" customWidth="1"/>
    <col min="2818" max="2819" width="8.69921875" style="443" customWidth="1"/>
    <col min="2820" max="2820" width="12.59765625" style="443" bestFit="1" customWidth="1"/>
    <col min="2821" max="2821" width="12.59765625" style="443" customWidth="1"/>
    <col min="2822" max="2822" width="12.296875" style="443" bestFit="1" customWidth="1"/>
    <col min="2823" max="2823" width="9.296875" style="443" customWidth="1"/>
    <col min="2824" max="3072" width="9.09765625" style="443"/>
    <col min="3073" max="3073" width="58.09765625" style="443" customWidth="1"/>
    <col min="3074" max="3075" width="8.69921875" style="443" customWidth="1"/>
    <col min="3076" max="3076" width="12.59765625" style="443" bestFit="1" customWidth="1"/>
    <col min="3077" max="3077" width="12.59765625" style="443" customWidth="1"/>
    <col min="3078" max="3078" width="12.296875" style="443" bestFit="1" customWidth="1"/>
    <col min="3079" max="3079" width="9.296875" style="443" customWidth="1"/>
    <col min="3080" max="3328" width="9.09765625" style="443"/>
    <col min="3329" max="3329" width="58.09765625" style="443" customWidth="1"/>
    <col min="3330" max="3331" width="8.69921875" style="443" customWidth="1"/>
    <col min="3332" max="3332" width="12.59765625" style="443" bestFit="1" customWidth="1"/>
    <col min="3333" max="3333" width="12.59765625" style="443" customWidth="1"/>
    <col min="3334" max="3334" width="12.296875" style="443" bestFit="1" customWidth="1"/>
    <col min="3335" max="3335" width="9.296875" style="443" customWidth="1"/>
    <col min="3336" max="3584" width="9.09765625" style="443"/>
    <col min="3585" max="3585" width="58.09765625" style="443" customWidth="1"/>
    <col min="3586" max="3587" width="8.69921875" style="443" customWidth="1"/>
    <col min="3588" max="3588" width="12.59765625" style="443" bestFit="1" customWidth="1"/>
    <col min="3589" max="3589" width="12.59765625" style="443" customWidth="1"/>
    <col min="3590" max="3590" width="12.296875" style="443" bestFit="1" customWidth="1"/>
    <col min="3591" max="3591" width="9.296875" style="443" customWidth="1"/>
    <col min="3592" max="3840" width="9.09765625" style="443"/>
    <col min="3841" max="3841" width="58.09765625" style="443" customWidth="1"/>
    <col min="3842" max="3843" width="8.69921875" style="443" customWidth="1"/>
    <col min="3844" max="3844" width="12.59765625" style="443" bestFit="1" customWidth="1"/>
    <col min="3845" max="3845" width="12.59765625" style="443" customWidth="1"/>
    <col min="3846" max="3846" width="12.296875" style="443" bestFit="1" customWidth="1"/>
    <col min="3847" max="3847" width="9.296875" style="443" customWidth="1"/>
    <col min="3848" max="4096" width="9.09765625" style="443"/>
    <col min="4097" max="4097" width="58.09765625" style="443" customWidth="1"/>
    <col min="4098" max="4099" width="8.69921875" style="443" customWidth="1"/>
    <col min="4100" max="4100" width="12.59765625" style="443" bestFit="1" customWidth="1"/>
    <col min="4101" max="4101" width="12.59765625" style="443" customWidth="1"/>
    <col min="4102" max="4102" width="12.296875" style="443" bestFit="1" customWidth="1"/>
    <col min="4103" max="4103" width="9.296875" style="443" customWidth="1"/>
    <col min="4104" max="4352" width="9.09765625" style="443"/>
    <col min="4353" max="4353" width="58.09765625" style="443" customWidth="1"/>
    <col min="4354" max="4355" width="8.69921875" style="443" customWidth="1"/>
    <col min="4356" max="4356" width="12.59765625" style="443" bestFit="1" customWidth="1"/>
    <col min="4357" max="4357" width="12.59765625" style="443" customWidth="1"/>
    <col min="4358" max="4358" width="12.296875" style="443" bestFit="1" customWidth="1"/>
    <col min="4359" max="4359" width="9.296875" style="443" customWidth="1"/>
    <col min="4360" max="4608" width="9.09765625" style="443"/>
    <col min="4609" max="4609" width="58.09765625" style="443" customWidth="1"/>
    <col min="4610" max="4611" width="8.69921875" style="443" customWidth="1"/>
    <col min="4612" max="4612" width="12.59765625" style="443" bestFit="1" customWidth="1"/>
    <col min="4613" max="4613" width="12.59765625" style="443" customWidth="1"/>
    <col min="4614" max="4614" width="12.296875" style="443" bestFit="1" customWidth="1"/>
    <col min="4615" max="4615" width="9.296875" style="443" customWidth="1"/>
    <col min="4616" max="4864" width="9.09765625" style="443"/>
    <col min="4865" max="4865" width="58.09765625" style="443" customWidth="1"/>
    <col min="4866" max="4867" width="8.69921875" style="443" customWidth="1"/>
    <col min="4868" max="4868" width="12.59765625" style="443" bestFit="1" customWidth="1"/>
    <col min="4869" max="4869" width="12.59765625" style="443" customWidth="1"/>
    <col min="4870" max="4870" width="12.296875" style="443" bestFit="1" customWidth="1"/>
    <col min="4871" max="4871" width="9.296875" style="443" customWidth="1"/>
    <col min="4872" max="5120" width="9.09765625" style="443"/>
    <col min="5121" max="5121" width="58.09765625" style="443" customWidth="1"/>
    <col min="5122" max="5123" width="8.69921875" style="443" customWidth="1"/>
    <col min="5124" max="5124" width="12.59765625" style="443" bestFit="1" customWidth="1"/>
    <col min="5125" max="5125" width="12.59765625" style="443" customWidth="1"/>
    <col min="5126" max="5126" width="12.296875" style="443" bestFit="1" customWidth="1"/>
    <col min="5127" max="5127" width="9.296875" style="443" customWidth="1"/>
    <col min="5128" max="5376" width="9.09765625" style="443"/>
    <col min="5377" max="5377" width="58.09765625" style="443" customWidth="1"/>
    <col min="5378" max="5379" width="8.69921875" style="443" customWidth="1"/>
    <col min="5380" max="5380" width="12.59765625" style="443" bestFit="1" customWidth="1"/>
    <col min="5381" max="5381" width="12.59765625" style="443" customWidth="1"/>
    <col min="5382" max="5382" width="12.296875" style="443" bestFit="1" customWidth="1"/>
    <col min="5383" max="5383" width="9.296875" style="443" customWidth="1"/>
    <col min="5384" max="5632" width="9.09765625" style="443"/>
    <col min="5633" max="5633" width="58.09765625" style="443" customWidth="1"/>
    <col min="5634" max="5635" width="8.69921875" style="443" customWidth="1"/>
    <col min="5636" max="5636" width="12.59765625" style="443" bestFit="1" customWidth="1"/>
    <col min="5637" max="5637" width="12.59765625" style="443" customWidth="1"/>
    <col min="5638" max="5638" width="12.296875" style="443" bestFit="1" customWidth="1"/>
    <col min="5639" max="5639" width="9.296875" style="443" customWidth="1"/>
    <col min="5640" max="5888" width="9.09765625" style="443"/>
    <col min="5889" max="5889" width="58.09765625" style="443" customWidth="1"/>
    <col min="5890" max="5891" width="8.69921875" style="443" customWidth="1"/>
    <col min="5892" max="5892" width="12.59765625" style="443" bestFit="1" customWidth="1"/>
    <col min="5893" max="5893" width="12.59765625" style="443" customWidth="1"/>
    <col min="5894" max="5894" width="12.296875" style="443" bestFit="1" customWidth="1"/>
    <col min="5895" max="5895" width="9.296875" style="443" customWidth="1"/>
    <col min="5896" max="6144" width="9.09765625" style="443"/>
    <col min="6145" max="6145" width="58.09765625" style="443" customWidth="1"/>
    <col min="6146" max="6147" width="8.69921875" style="443" customWidth="1"/>
    <col min="6148" max="6148" width="12.59765625" style="443" bestFit="1" customWidth="1"/>
    <col min="6149" max="6149" width="12.59765625" style="443" customWidth="1"/>
    <col min="6150" max="6150" width="12.296875" style="443" bestFit="1" customWidth="1"/>
    <col min="6151" max="6151" width="9.296875" style="443" customWidth="1"/>
    <col min="6152" max="6400" width="9.09765625" style="443"/>
    <col min="6401" max="6401" width="58.09765625" style="443" customWidth="1"/>
    <col min="6402" max="6403" width="8.69921875" style="443" customWidth="1"/>
    <col min="6404" max="6404" width="12.59765625" style="443" bestFit="1" customWidth="1"/>
    <col min="6405" max="6405" width="12.59765625" style="443" customWidth="1"/>
    <col min="6406" max="6406" width="12.296875" style="443" bestFit="1" customWidth="1"/>
    <col min="6407" max="6407" width="9.296875" style="443" customWidth="1"/>
    <col min="6408" max="6656" width="9.09765625" style="443"/>
    <col min="6657" max="6657" width="58.09765625" style="443" customWidth="1"/>
    <col min="6658" max="6659" width="8.69921875" style="443" customWidth="1"/>
    <col min="6660" max="6660" width="12.59765625" style="443" bestFit="1" customWidth="1"/>
    <col min="6661" max="6661" width="12.59765625" style="443" customWidth="1"/>
    <col min="6662" max="6662" width="12.296875" style="443" bestFit="1" customWidth="1"/>
    <col min="6663" max="6663" width="9.296875" style="443" customWidth="1"/>
    <col min="6664" max="6912" width="9.09765625" style="443"/>
    <col min="6913" max="6913" width="58.09765625" style="443" customWidth="1"/>
    <col min="6914" max="6915" width="8.69921875" style="443" customWidth="1"/>
    <col min="6916" max="6916" width="12.59765625" style="443" bestFit="1" customWidth="1"/>
    <col min="6917" max="6917" width="12.59765625" style="443" customWidth="1"/>
    <col min="6918" max="6918" width="12.296875" style="443" bestFit="1" customWidth="1"/>
    <col min="6919" max="6919" width="9.296875" style="443" customWidth="1"/>
    <col min="6920" max="7168" width="9.09765625" style="443"/>
    <col min="7169" max="7169" width="58.09765625" style="443" customWidth="1"/>
    <col min="7170" max="7171" width="8.69921875" style="443" customWidth="1"/>
    <col min="7172" max="7172" width="12.59765625" style="443" bestFit="1" customWidth="1"/>
    <col min="7173" max="7173" width="12.59765625" style="443" customWidth="1"/>
    <col min="7174" max="7174" width="12.296875" style="443" bestFit="1" customWidth="1"/>
    <col min="7175" max="7175" width="9.296875" style="443" customWidth="1"/>
    <col min="7176" max="7424" width="9.09765625" style="443"/>
    <col min="7425" max="7425" width="58.09765625" style="443" customWidth="1"/>
    <col min="7426" max="7427" width="8.69921875" style="443" customWidth="1"/>
    <col min="7428" max="7428" width="12.59765625" style="443" bestFit="1" customWidth="1"/>
    <col min="7429" max="7429" width="12.59765625" style="443" customWidth="1"/>
    <col min="7430" max="7430" width="12.296875" style="443" bestFit="1" customWidth="1"/>
    <col min="7431" max="7431" width="9.296875" style="443" customWidth="1"/>
    <col min="7432" max="7680" width="9.09765625" style="443"/>
    <col min="7681" max="7681" width="58.09765625" style="443" customWidth="1"/>
    <col min="7682" max="7683" width="8.69921875" style="443" customWidth="1"/>
    <col min="7684" max="7684" width="12.59765625" style="443" bestFit="1" customWidth="1"/>
    <col min="7685" max="7685" width="12.59765625" style="443" customWidth="1"/>
    <col min="7686" max="7686" width="12.296875" style="443" bestFit="1" customWidth="1"/>
    <col min="7687" max="7687" width="9.296875" style="443" customWidth="1"/>
    <col min="7688" max="7936" width="9.09765625" style="443"/>
    <col min="7937" max="7937" width="58.09765625" style="443" customWidth="1"/>
    <col min="7938" max="7939" width="8.69921875" style="443" customWidth="1"/>
    <col min="7940" max="7940" width="12.59765625" style="443" bestFit="1" customWidth="1"/>
    <col min="7941" max="7941" width="12.59765625" style="443" customWidth="1"/>
    <col min="7942" max="7942" width="12.296875" style="443" bestFit="1" customWidth="1"/>
    <col min="7943" max="7943" width="9.296875" style="443" customWidth="1"/>
    <col min="7944" max="8192" width="9.09765625" style="443"/>
    <col min="8193" max="8193" width="58.09765625" style="443" customWidth="1"/>
    <col min="8194" max="8195" width="8.69921875" style="443" customWidth="1"/>
    <col min="8196" max="8196" width="12.59765625" style="443" bestFit="1" customWidth="1"/>
    <col min="8197" max="8197" width="12.59765625" style="443" customWidth="1"/>
    <col min="8198" max="8198" width="12.296875" style="443" bestFit="1" customWidth="1"/>
    <col min="8199" max="8199" width="9.296875" style="443" customWidth="1"/>
    <col min="8200" max="8448" width="9.09765625" style="443"/>
    <col min="8449" max="8449" width="58.09765625" style="443" customWidth="1"/>
    <col min="8450" max="8451" width="8.69921875" style="443" customWidth="1"/>
    <col min="8452" max="8452" width="12.59765625" style="443" bestFit="1" customWidth="1"/>
    <col min="8453" max="8453" width="12.59765625" style="443" customWidth="1"/>
    <col min="8454" max="8454" width="12.296875" style="443" bestFit="1" customWidth="1"/>
    <col min="8455" max="8455" width="9.296875" style="443" customWidth="1"/>
    <col min="8456" max="8704" width="9.09765625" style="443"/>
    <col min="8705" max="8705" width="58.09765625" style="443" customWidth="1"/>
    <col min="8706" max="8707" width="8.69921875" style="443" customWidth="1"/>
    <col min="8708" max="8708" width="12.59765625" style="443" bestFit="1" customWidth="1"/>
    <col min="8709" max="8709" width="12.59765625" style="443" customWidth="1"/>
    <col min="8710" max="8710" width="12.296875" style="443" bestFit="1" customWidth="1"/>
    <col min="8711" max="8711" width="9.296875" style="443" customWidth="1"/>
    <col min="8712" max="8960" width="9.09765625" style="443"/>
    <col min="8961" max="8961" width="58.09765625" style="443" customWidth="1"/>
    <col min="8962" max="8963" width="8.69921875" style="443" customWidth="1"/>
    <col min="8964" max="8964" width="12.59765625" style="443" bestFit="1" customWidth="1"/>
    <col min="8965" max="8965" width="12.59765625" style="443" customWidth="1"/>
    <col min="8966" max="8966" width="12.296875" style="443" bestFit="1" customWidth="1"/>
    <col min="8967" max="8967" width="9.296875" style="443" customWidth="1"/>
    <col min="8968" max="9216" width="9.09765625" style="443"/>
    <col min="9217" max="9217" width="58.09765625" style="443" customWidth="1"/>
    <col min="9218" max="9219" width="8.69921875" style="443" customWidth="1"/>
    <col min="9220" max="9220" width="12.59765625" style="443" bestFit="1" customWidth="1"/>
    <col min="9221" max="9221" width="12.59765625" style="443" customWidth="1"/>
    <col min="9222" max="9222" width="12.296875" style="443" bestFit="1" customWidth="1"/>
    <col min="9223" max="9223" width="9.296875" style="443" customWidth="1"/>
    <col min="9224" max="9472" width="9.09765625" style="443"/>
    <col min="9473" max="9473" width="58.09765625" style="443" customWidth="1"/>
    <col min="9474" max="9475" width="8.69921875" style="443" customWidth="1"/>
    <col min="9476" max="9476" width="12.59765625" style="443" bestFit="1" customWidth="1"/>
    <col min="9477" max="9477" width="12.59765625" style="443" customWidth="1"/>
    <col min="9478" max="9478" width="12.296875" style="443" bestFit="1" customWidth="1"/>
    <col min="9479" max="9479" width="9.296875" style="443" customWidth="1"/>
    <col min="9480" max="9728" width="9.09765625" style="443"/>
    <col min="9729" max="9729" width="58.09765625" style="443" customWidth="1"/>
    <col min="9730" max="9731" width="8.69921875" style="443" customWidth="1"/>
    <col min="9732" max="9732" width="12.59765625" style="443" bestFit="1" customWidth="1"/>
    <col min="9733" max="9733" width="12.59765625" style="443" customWidth="1"/>
    <col min="9734" max="9734" width="12.296875" style="443" bestFit="1" customWidth="1"/>
    <col min="9735" max="9735" width="9.296875" style="443" customWidth="1"/>
    <col min="9736" max="9984" width="9.09765625" style="443"/>
    <col min="9985" max="9985" width="58.09765625" style="443" customWidth="1"/>
    <col min="9986" max="9987" width="8.69921875" style="443" customWidth="1"/>
    <col min="9988" max="9988" width="12.59765625" style="443" bestFit="1" customWidth="1"/>
    <col min="9989" max="9989" width="12.59765625" style="443" customWidth="1"/>
    <col min="9990" max="9990" width="12.296875" style="443" bestFit="1" customWidth="1"/>
    <col min="9991" max="9991" width="9.296875" style="443" customWidth="1"/>
    <col min="9992" max="10240" width="9.09765625" style="443"/>
    <col min="10241" max="10241" width="58.09765625" style="443" customWidth="1"/>
    <col min="10242" max="10243" width="8.69921875" style="443" customWidth="1"/>
    <col min="10244" max="10244" width="12.59765625" style="443" bestFit="1" customWidth="1"/>
    <col min="10245" max="10245" width="12.59765625" style="443" customWidth="1"/>
    <col min="10246" max="10246" width="12.296875" style="443" bestFit="1" customWidth="1"/>
    <col min="10247" max="10247" width="9.296875" style="443" customWidth="1"/>
    <col min="10248" max="10496" width="9.09765625" style="443"/>
    <col min="10497" max="10497" width="58.09765625" style="443" customWidth="1"/>
    <col min="10498" max="10499" width="8.69921875" style="443" customWidth="1"/>
    <col min="10500" max="10500" width="12.59765625" style="443" bestFit="1" customWidth="1"/>
    <col min="10501" max="10501" width="12.59765625" style="443" customWidth="1"/>
    <col min="10502" max="10502" width="12.296875" style="443" bestFit="1" customWidth="1"/>
    <col min="10503" max="10503" width="9.296875" style="443" customWidth="1"/>
    <col min="10504" max="10752" width="9.09765625" style="443"/>
    <col min="10753" max="10753" width="58.09765625" style="443" customWidth="1"/>
    <col min="10754" max="10755" width="8.69921875" style="443" customWidth="1"/>
    <col min="10756" max="10756" width="12.59765625" style="443" bestFit="1" customWidth="1"/>
    <col min="10757" max="10757" width="12.59765625" style="443" customWidth="1"/>
    <col min="10758" max="10758" width="12.296875" style="443" bestFit="1" customWidth="1"/>
    <col min="10759" max="10759" width="9.296875" style="443" customWidth="1"/>
    <col min="10760" max="11008" width="9.09765625" style="443"/>
    <col min="11009" max="11009" width="58.09765625" style="443" customWidth="1"/>
    <col min="11010" max="11011" width="8.69921875" style="443" customWidth="1"/>
    <col min="11012" max="11012" width="12.59765625" style="443" bestFit="1" customWidth="1"/>
    <col min="11013" max="11013" width="12.59765625" style="443" customWidth="1"/>
    <col min="11014" max="11014" width="12.296875" style="443" bestFit="1" customWidth="1"/>
    <col min="11015" max="11015" width="9.296875" style="443" customWidth="1"/>
    <col min="11016" max="11264" width="9.09765625" style="443"/>
    <col min="11265" max="11265" width="58.09765625" style="443" customWidth="1"/>
    <col min="11266" max="11267" width="8.69921875" style="443" customWidth="1"/>
    <col min="11268" max="11268" width="12.59765625" style="443" bestFit="1" customWidth="1"/>
    <col min="11269" max="11269" width="12.59765625" style="443" customWidth="1"/>
    <col min="11270" max="11270" width="12.296875" style="443" bestFit="1" customWidth="1"/>
    <col min="11271" max="11271" width="9.296875" style="443" customWidth="1"/>
    <col min="11272" max="11520" width="9.09765625" style="443"/>
    <col min="11521" max="11521" width="58.09765625" style="443" customWidth="1"/>
    <col min="11522" max="11523" width="8.69921875" style="443" customWidth="1"/>
    <col min="11524" max="11524" width="12.59765625" style="443" bestFit="1" customWidth="1"/>
    <col min="11525" max="11525" width="12.59765625" style="443" customWidth="1"/>
    <col min="11526" max="11526" width="12.296875" style="443" bestFit="1" customWidth="1"/>
    <col min="11527" max="11527" width="9.296875" style="443" customWidth="1"/>
    <col min="11528" max="11776" width="9.09765625" style="443"/>
    <col min="11777" max="11777" width="58.09765625" style="443" customWidth="1"/>
    <col min="11778" max="11779" width="8.69921875" style="443" customWidth="1"/>
    <col min="11780" max="11780" width="12.59765625" style="443" bestFit="1" customWidth="1"/>
    <col min="11781" max="11781" width="12.59765625" style="443" customWidth="1"/>
    <col min="11782" max="11782" width="12.296875" style="443" bestFit="1" customWidth="1"/>
    <col min="11783" max="11783" width="9.296875" style="443" customWidth="1"/>
    <col min="11784" max="12032" width="9.09765625" style="443"/>
    <col min="12033" max="12033" width="58.09765625" style="443" customWidth="1"/>
    <col min="12034" max="12035" width="8.69921875" style="443" customWidth="1"/>
    <col min="12036" max="12036" width="12.59765625" style="443" bestFit="1" customWidth="1"/>
    <col min="12037" max="12037" width="12.59765625" style="443" customWidth="1"/>
    <col min="12038" max="12038" width="12.296875" style="443" bestFit="1" customWidth="1"/>
    <col min="12039" max="12039" width="9.296875" style="443" customWidth="1"/>
    <col min="12040" max="12288" width="9.09765625" style="443"/>
    <col min="12289" max="12289" width="58.09765625" style="443" customWidth="1"/>
    <col min="12290" max="12291" width="8.69921875" style="443" customWidth="1"/>
    <col min="12292" max="12292" width="12.59765625" style="443" bestFit="1" customWidth="1"/>
    <col min="12293" max="12293" width="12.59765625" style="443" customWidth="1"/>
    <col min="12294" max="12294" width="12.296875" style="443" bestFit="1" customWidth="1"/>
    <col min="12295" max="12295" width="9.296875" style="443" customWidth="1"/>
    <col min="12296" max="12544" width="9.09765625" style="443"/>
    <col min="12545" max="12545" width="58.09765625" style="443" customWidth="1"/>
    <col min="12546" max="12547" width="8.69921875" style="443" customWidth="1"/>
    <col min="12548" max="12548" width="12.59765625" style="443" bestFit="1" customWidth="1"/>
    <col min="12549" max="12549" width="12.59765625" style="443" customWidth="1"/>
    <col min="12550" max="12550" width="12.296875" style="443" bestFit="1" customWidth="1"/>
    <col min="12551" max="12551" width="9.296875" style="443" customWidth="1"/>
    <col min="12552" max="12800" width="9.09765625" style="443"/>
    <col min="12801" max="12801" width="58.09765625" style="443" customWidth="1"/>
    <col min="12802" max="12803" width="8.69921875" style="443" customWidth="1"/>
    <col min="12804" max="12804" width="12.59765625" style="443" bestFit="1" customWidth="1"/>
    <col min="12805" max="12805" width="12.59765625" style="443" customWidth="1"/>
    <col min="12806" max="12806" width="12.296875" style="443" bestFit="1" customWidth="1"/>
    <col min="12807" max="12807" width="9.296875" style="443" customWidth="1"/>
    <col min="12808" max="13056" width="9.09765625" style="443"/>
    <col min="13057" max="13057" width="58.09765625" style="443" customWidth="1"/>
    <col min="13058" max="13059" width="8.69921875" style="443" customWidth="1"/>
    <col min="13060" max="13060" width="12.59765625" style="443" bestFit="1" customWidth="1"/>
    <col min="13061" max="13061" width="12.59765625" style="443" customWidth="1"/>
    <col min="13062" max="13062" width="12.296875" style="443" bestFit="1" customWidth="1"/>
    <col min="13063" max="13063" width="9.296875" style="443" customWidth="1"/>
    <col min="13064" max="13312" width="9.09765625" style="443"/>
    <col min="13313" max="13313" width="58.09765625" style="443" customWidth="1"/>
    <col min="13314" max="13315" width="8.69921875" style="443" customWidth="1"/>
    <col min="13316" max="13316" width="12.59765625" style="443" bestFit="1" customWidth="1"/>
    <col min="13317" max="13317" width="12.59765625" style="443" customWidth="1"/>
    <col min="13318" max="13318" width="12.296875" style="443" bestFit="1" customWidth="1"/>
    <col min="13319" max="13319" width="9.296875" style="443" customWidth="1"/>
    <col min="13320" max="13568" width="9.09765625" style="443"/>
    <col min="13569" max="13569" width="58.09765625" style="443" customWidth="1"/>
    <col min="13570" max="13571" width="8.69921875" style="443" customWidth="1"/>
    <col min="13572" max="13572" width="12.59765625" style="443" bestFit="1" customWidth="1"/>
    <col min="13573" max="13573" width="12.59765625" style="443" customWidth="1"/>
    <col min="13574" max="13574" width="12.296875" style="443" bestFit="1" customWidth="1"/>
    <col min="13575" max="13575" width="9.296875" style="443" customWidth="1"/>
    <col min="13576" max="13824" width="9.09765625" style="443"/>
    <col min="13825" max="13825" width="58.09765625" style="443" customWidth="1"/>
    <col min="13826" max="13827" width="8.69921875" style="443" customWidth="1"/>
    <col min="13828" max="13828" width="12.59765625" style="443" bestFit="1" customWidth="1"/>
    <col min="13829" max="13829" width="12.59765625" style="443" customWidth="1"/>
    <col min="13830" max="13830" width="12.296875" style="443" bestFit="1" customWidth="1"/>
    <col min="13831" max="13831" width="9.296875" style="443" customWidth="1"/>
    <col min="13832" max="14080" width="9.09765625" style="443"/>
    <col min="14081" max="14081" width="58.09765625" style="443" customWidth="1"/>
    <col min="14082" max="14083" width="8.69921875" style="443" customWidth="1"/>
    <col min="14084" max="14084" width="12.59765625" style="443" bestFit="1" customWidth="1"/>
    <col min="14085" max="14085" width="12.59765625" style="443" customWidth="1"/>
    <col min="14086" max="14086" width="12.296875" style="443" bestFit="1" customWidth="1"/>
    <col min="14087" max="14087" width="9.296875" style="443" customWidth="1"/>
    <col min="14088" max="14336" width="9.09765625" style="443"/>
    <col min="14337" max="14337" width="58.09765625" style="443" customWidth="1"/>
    <col min="14338" max="14339" width="8.69921875" style="443" customWidth="1"/>
    <col min="14340" max="14340" width="12.59765625" style="443" bestFit="1" customWidth="1"/>
    <col min="14341" max="14341" width="12.59765625" style="443" customWidth="1"/>
    <col min="14342" max="14342" width="12.296875" style="443" bestFit="1" customWidth="1"/>
    <col min="14343" max="14343" width="9.296875" style="443" customWidth="1"/>
    <col min="14344" max="14592" width="9.09765625" style="443"/>
    <col min="14593" max="14593" width="58.09765625" style="443" customWidth="1"/>
    <col min="14594" max="14595" width="8.69921875" style="443" customWidth="1"/>
    <col min="14596" max="14596" width="12.59765625" style="443" bestFit="1" customWidth="1"/>
    <col min="14597" max="14597" width="12.59765625" style="443" customWidth="1"/>
    <col min="14598" max="14598" width="12.296875" style="443" bestFit="1" customWidth="1"/>
    <col min="14599" max="14599" width="9.296875" style="443" customWidth="1"/>
    <col min="14600" max="14848" width="9.09765625" style="443"/>
    <col min="14849" max="14849" width="58.09765625" style="443" customWidth="1"/>
    <col min="14850" max="14851" width="8.69921875" style="443" customWidth="1"/>
    <col min="14852" max="14852" width="12.59765625" style="443" bestFit="1" customWidth="1"/>
    <col min="14853" max="14853" width="12.59765625" style="443" customWidth="1"/>
    <col min="14854" max="14854" width="12.296875" style="443" bestFit="1" customWidth="1"/>
    <col min="14855" max="14855" width="9.296875" style="443" customWidth="1"/>
    <col min="14856" max="15104" width="9.09765625" style="443"/>
    <col min="15105" max="15105" width="58.09765625" style="443" customWidth="1"/>
    <col min="15106" max="15107" width="8.69921875" style="443" customWidth="1"/>
    <col min="15108" max="15108" width="12.59765625" style="443" bestFit="1" customWidth="1"/>
    <col min="15109" max="15109" width="12.59765625" style="443" customWidth="1"/>
    <col min="15110" max="15110" width="12.296875" style="443" bestFit="1" customWidth="1"/>
    <col min="15111" max="15111" width="9.296875" style="443" customWidth="1"/>
    <col min="15112" max="15360" width="9.09765625" style="443"/>
    <col min="15361" max="15361" width="58.09765625" style="443" customWidth="1"/>
    <col min="15362" max="15363" width="8.69921875" style="443" customWidth="1"/>
    <col min="15364" max="15364" width="12.59765625" style="443" bestFit="1" customWidth="1"/>
    <col min="15365" max="15365" width="12.59765625" style="443" customWidth="1"/>
    <col min="15366" max="15366" width="12.296875" style="443" bestFit="1" customWidth="1"/>
    <col min="15367" max="15367" width="9.296875" style="443" customWidth="1"/>
    <col min="15368" max="15616" width="9.09765625" style="443"/>
    <col min="15617" max="15617" width="58.09765625" style="443" customWidth="1"/>
    <col min="15618" max="15619" width="8.69921875" style="443" customWidth="1"/>
    <col min="15620" max="15620" width="12.59765625" style="443" bestFit="1" customWidth="1"/>
    <col min="15621" max="15621" width="12.59765625" style="443" customWidth="1"/>
    <col min="15622" max="15622" width="12.296875" style="443" bestFit="1" customWidth="1"/>
    <col min="15623" max="15623" width="9.296875" style="443" customWidth="1"/>
    <col min="15624" max="15872" width="9.09765625" style="443"/>
    <col min="15873" max="15873" width="58.09765625" style="443" customWidth="1"/>
    <col min="15874" max="15875" width="8.69921875" style="443" customWidth="1"/>
    <col min="15876" max="15876" width="12.59765625" style="443" bestFit="1" customWidth="1"/>
    <col min="15877" max="15877" width="12.59765625" style="443" customWidth="1"/>
    <col min="15878" max="15878" width="12.296875" style="443" bestFit="1" customWidth="1"/>
    <col min="15879" max="15879" width="9.296875" style="443" customWidth="1"/>
    <col min="15880" max="16128" width="9.09765625" style="443"/>
    <col min="16129" max="16129" width="58.09765625" style="443" customWidth="1"/>
    <col min="16130" max="16131" width="8.69921875" style="443" customWidth="1"/>
    <col min="16132" max="16132" width="12.59765625" style="443" bestFit="1" customWidth="1"/>
    <col min="16133" max="16133" width="12.59765625" style="443" customWidth="1"/>
    <col min="16134" max="16134" width="12.296875" style="443" bestFit="1" customWidth="1"/>
    <col min="16135" max="16135" width="9.296875" style="443" customWidth="1"/>
    <col min="16136" max="16384" width="9.09765625" style="443"/>
  </cols>
  <sheetData>
    <row r="1" spans="1:255" ht="23.85" customHeight="1" x14ac:dyDescent="0.3">
      <c r="A1" s="764" t="s">
        <v>893</v>
      </c>
      <c r="B1" s="765"/>
      <c r="C1" s="765"/>
      <c r="D1" s="765"/>
      <c r="E1" s="765"/>
      <c r="F1" s="765"/>
      <c r="G1" s="766"/>
    </row>
    <row r="2" spans="1:255" ht="15.8" x14ac:dyDescent="0.25">
      <c r="A2" s="771"/>
      <c r="B2" s="771"/>
      <c r="C2" s="771"/>
      <c r="D2" s="771"/>
      <c r="E2" s="771"/>
      <c r="F2" s="771"/>
      <c r="G2" s="771"/>
    </row>
    <row r="3" spans="1:255" x14ac:dyDescent="0.3">
      <c r="A3" s="445"/>
      <c r="B3" s="446" t="s">
        <v>695</v>
      </c>
      <c r="C3" s="772" t="s">
        <v>559</v>
      </c>
      <c r="D3" s="773"/>
      <c r="E3" s="772" t="s">
        <v>560</v>
      </c>
      <c r="F3" s="773"/>
      <c r="G3" s="774" t="s">
        <v>214</v>
      </c>
    </row>
    <row r="4" spans="1:255" x14ac:dyDescent="0.3">
      <c r="A4" s="447" t="s">
        <v>696</v>
      </c>
      <c r="B4" s="448" t="s">
        <v>697</v>
      </c>
      <c r="C4" s="449" t="s">
        <v>561</v>
      </c>
      <c r="D4" s="450" t="s">
        <v>562</v>
      </c>
      <c r="E4" s="449" t="s">
        <v>561</v>
      </c>
      <c r="F4" s="450" t="s">
        <v>562</v>
      </c>
      <c r="G4" s="774"/>
    </row>
    <row r="5" spans="1:255" x14ac:dyDescent="0.3">
      <c r="A5" s="451"/>
      <c r="B5" s="451"/>
      <c r="C5" s="776" t="s">
        <v>564</v>
      </c>
      <c r="D5" s="777"/>
      <c r="E5" s="776" t="s">
        <v>564</v>
      </c>
      <c r="F5" s="777"/>
      <c r="G5" s="775"/>
    </row>
    <row r="6" spans="1:255" ht="15.8" x14ac:dyDescent="0.25">
      <c r="A6" s="452" t="s">
        <v>456</v>
      </c>
      <c r="B6" s="452" t="s">
        <v>457</v>
      </c>
      <c r="C6" s="452"/>
      <c r="D6" s="453" t="s">
        <v>458</v>
      </c>
      <c r="E6" s="453"/>
      <c r="F6" s="453" t="s">
        <v>459</v>
      </c>
      <c r="G6" s="454" t="s">
        <v>460</v>
      </c>
    </row>
    <row r="7" spans="1:255" x14ac:dyDescent="0.3">
      <c r="A7" s="455" t="s">
        <v>698</v>
      </c>
      <c r="B7" s="456" t="s">
        <v>699</v>
      </c>
      <c r="C7" s="456"/>
      <c r="D7" s="457">
        <f>SUM(D8:D13)</f>
        <v>322975947</v>
      </c>
      <c r="E7" s="457"/>
      <c r="F7" s="457">
        <f>SUM(F8:F13)</f>
        <v>314828309</v>
      </c>
      <c r="G7" s="458">
        <f>F7/D7*100</f>
        <v>97.477323597722901</v>
      </c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  <c r="GO7" s="459"/>
      <c r="GP7" s="459"/>
      <c r="GQ7" s="459"/>
      <c r="GR7" s="459"/>
      <c r="GS7" s="459"/>
      <c r="GT7" s="459"/>
      <c r="GU7" s="459"/>
      <c r="GV7" s="459"/>
      <c r="GW7" s="459"/>
      <c r="GX7" s="459"/>
      <c r="GY7" s="459"/>
      <c r="GZ7" s="459"/>
      <c r="HA7" s="459"/>
      <c r="HB7" s="459"/>
      <c r="HC7" s="459"/>
      <c r="HD7" s="459"/>
      <c r="HE7" s="459"/>
      <c r="HF7" s="459"/>
      <c r="HG7" s="459"/>
      <c r="HH7" s="459"/>
      <c r="HI7" s="459"/>
      <c r="HJ7" s="459"/>
      <c r="HK7" s="459"/>
      <c r="HL7" s="459"/>
      <c r="HM7" s="459"/>
      <c r="HN7" s="459"/>
      <c r="HO7" s="459"/>
      <c r="HP7" s="459"/>
      <c r="HQ7" s="459"/>
      <c r="HR7" s="459"/>
      <c r="HS7" s="459"/>
      <c r="HT7" s="459"/>
      <c r="HU7" s="459"/>
      <c r="HV7" s="459"/>
      <c r="HW7" s="459"/>
      <c r="HX7" s="459"/>
      <c r="HY7" s="459"/>
      <c r="HZ7" s="459"/>
      <c r="IA7" s="459"/>
      <c r="IB7" s="459"/>
      <c r="IC7" s="459"/>
      <c r="ID7" s="459"/>
      <c r="IE7" s="459"/>
      <c r="IF7" s="459"/>
      <c r="IG7" s="459"/>
      <c r="IH7" s="459"/>
      <c r="II7" s="459"/>
      <c r="IJ7" s="459"/>
      <c r="IK7" s="459"/>
      <c r="IL7" s="459"/>
      <c r="IM7" s="459"/>
      <c r="IN7" s="459"/>
      <c r="IO7" s="459"/>
      <c r="IP7" s="459"/>
      <c r="IQ7" s="459"/>
      <c r="IR7" s="459"/>
      <c r="IS7" s="459"/>
      <c r="IT7" s="459"/>
      <c r="IU7" s="459"/>
    </row>
    <row r="8" spans="1:255" x14ac:dyDescent="0.3">
      <c r="A8" s="460" t="s">
        <v>700</v>
      </c>
      <c r="B8" s="452" t="s">
        <v>701</v>
      </c>
      <c r="C8" s="452"/>
      <c r="D8" s="461">
        <v>484284223</v>
      </c>
      <c r="E8" s="461"/>
      <c r="F8" s="461">
        <v>484284223</v>
      </c>
      <c r="G8" s="626">
        <f>F8/D8*100</f>
        <v>100</v>
      </c>
    </row>
    <row r="9" spans="1:255" x14ac:dyDescent="0.3">
      <c r="A9" s="460" t="s">
        <v>702</v>
      </c>
      <c r="B9" s="452" t="s">
        <v>703</v>
      </c>
      <c r="C9" s="452"/>
      <c r="D9" s="461">
        <v>0</v>
      </c>
      <c r="E9" s="461"/>
      <c r="F9" s="461"/>
      <c r="G9" s="626"/>
    </row>
    <row r="10" spans="1:255" x14ac:dyDescent="0.3">
      <c r="A10" s="460" t="s">
        <v>704</v>
      </c>
      <c r="B10" s="452" t="s">
        <v>705</v>
      </c>
      <c r="C10" s="452"/>
      <c r="D10" s="462">
        <v>24561850</v>
      </c>
      <c r="E10" s="462"/>
      <c r="F10" s="462">
        <v>24561850</v>
      </c>
      <c r="G10" s="626">
        <f>F10/D10*100</f>
        <v>100</v>
      </c>
    </row>
    <row r="11" spans="1:255" x14ac:dyDescent="0.3">
      <c r="A11" s="463" t="s">
        <v>706</v>
      </c>
      <c r="B11" s="452" t="s">
        <v>707</v>
      </c>
      <c r="C11" s="452"/>
      <c r="D11" s="464">
        <v>-183227688</v>
      </c>
      <c r="E11" s="464"/>
      <c r="F11" s="464">
        <v>-185870126</v>
      </c>
      <c r="G11" s="626">
        <f>F11/D11*100</f>
        <v>101.4421608594439</v>
      </c>
    </row>
    <row r="12" spans="1:255" x14ac:dyDescent="0.3">
      <c r="A12" s="463" t="s">
        <v>708</v>
      </c>
      <c r="B12" s="452" t="s">
        <v>709</v>
      </c>
      <c r="C12" s="452"/>
      <c r="D12" s="464">
        <v>0</v>
      </c>
      <c r="E12" s="464"/>
      <c r="F12" s="464">
        <v>0</v>
      </c>
      <c r="G12" s="626"/>
    </row>
    <row r="13" spans="1:255" x14ac:dyDescent="0.3">
      <c r="A13" s="463" t="s">
        <v>710</v>
      </c>
      <c r="B13" s="452" t="s">
        <v>711</v>
      </c>
      <c r="C13" s="452"/>
      <c r="D13" s="464">
        <v>-2642438</v>
      </c>
      <c r="E13" s="464"/>
      <c r="F13" s="464">
        <v>-8147638</v>
      </c>
      <c r="G13" s="626">
        <f>F13/D13*100</f>
        <v>308.33790613062632</v>
      </c>
    </row>
    <row r="14" spans="1:255" x14ac:dyDescent="0.3">
      <c r="A14" s="465" t="s">
        <v>712</v>
      </c>
      <c r="B14" s="452" t="s">
        <v>713</v>
      </c>
      <c r="C14" s="452"/>
      <c r="D14" s="466">
        <f>SUM(D15:D17)</f>
        <v>3643023</v>
      </c>
      <c r="E14" s="466"/>
      <c r="F14" s="466">
        <f>SUM(F15:F17)</f>
        <v>3943735</v>
      </c>
      <c r="G14" s="458">
        <f>F14/D14*100</f>
        <v>108.25446339482347</v>
      </c>
      <c r="H14" s="459"/>
      <c r="I14" s="467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  <c r="EH14" s="459"/>
      <c r="EI14" s="459"/>
      <c r="EJ14" s="459"/>
      <c r="EK14" s="459"/>
      <c r="EL14" s="459"/>
      <c r="EM14" s="459"/>
      <c r="EN14" s="459"/>
      <c r="EO14" s="459"/>
      <c r="EP14" s="459"/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59"/>
      <c r="FD14" s="459"/>
      <c r="FE14" s="459"/>
      <c r="FF14" s="459"/>
      <c r="FG14" s="459"/>
      <c r="FH14" s="459"/>
      <c r="FI14" s="459"/>
      <c r="FJ14" s="459"/>
      <c r="FK14" s="459"/>
      <c r="FL14" s="459"/>
      <c r="FM14" s="459"/>
      <c r="FN14" s="459"/>
      <c r="FO14" s="459"/>
      <c r="FP14" s="459"/>
      <c r="FQ14" s="459"/>
      <c r="FR14" s="459"/>
      <c r="FS14" s="459"/>
      <c r="FT14" s="459"/>
      <c r="FU14" s="459"/>
      <c r="FV14" s="459"/>
      <c r="FW14" s="459"/>
      <c r="FX14" s="459"/>
      <c r="FY14" s="459"/>
      <c r="FZ14" s="459"/>
      <c r="GA14" s="459"/>
      <c r="GB14" s="459"/>
      <c r="GC14" s="459"/>
      <c r="GD14" s="459"/>
      <c r="GE14" s="459"/>
      <c r="GF14" s="459"/>
      <c r="GG14" s="459"/>
      <c r="GH14" s="459"/>
      <c r="GI14" s="459"/>
      <c r="GJ14" s="459"/>
      <c r="GK14" s="459"/>
      <c r="GL14" s="459"/>
      <c r="GM14" s="459"/>
      <c r="GN14" s="459"/>
      <c r="GO14" s="459"/>
      <c r="GP14" s="459"/>
      <c r="GQ14" s="459"/>
      <c r="GR14" s="459"/>
      <c r="GS14" s="459"/>
      <c r="GT14" s="459"/>
      <c r="GU14" s="459"/>
      <c r="GV14" s="459"/>
      <c r="GW14" s="459"/>
      <c r="GX14" s="459"/>
      <c r="GY14" s="459"/>
      <c r="GZ14" s="459"/>
      <c r="HA14" s="459"/>
      <c r="HB14" s="459"/>
      <c r="HC14" s="459"/>
      <c r="HD14" s="459"/>
      <c r="HE14" s="459"/>
      <c r="HF14" s="459"/>
      <c r="HG14" s="459"/>
      <c r="HH14" s="459"/>
      <c r="HI14" s="459"/>
      <c r="HJ14" s="459"/>
      <c r="HK14" s="459"/>
      <c r="HL14" s="459"/>
      <c r="HM14" s="459"/>
      <c r="HN14" s="459"/>
      <c r="HO14" s="459"/>
      <c r="HP14" s="459"/>
      <c r="HQ14" s="459"/>
      <c r="HR14" s="459"/>
      <c r="HS14" s="459"/>
      <c r="HT14" s="459"/>
      <c r="HU14" s="459"/>
      <c r="HV14" s="459"/>
      <c r="HW14" s="459"/>
      <c r="HX14" s="459"/>
      <c r="HY14" s="459"/>
      <c r="HZ14" s="459"/>
      <c r="IA14" s="459"/>
      <c r="IB14" s="459"/>
      <c r="IC14" s="459"/>
      <c r="ID14" s="459"/>
      <c r="IE14" s="459"/>
      <c r="IF14" s="459"/>
      <c r="IG14" s="459"/>
      <c r="IH14" s="459"/>
      <c r="II14" s="459"/>
      <c r="IJ14" s="459"/>
      <c r="IK14" s="459"/>
      <c r="IL14" s="459"/>
      <c r="IM14" s="459"/>
      <c r="IN14" s="459"/>
      <c r="IO14" s="459"/>
      <c r="IP14" s="459"/>
      <c r="IQ14" s="459"/>
      <c r="IR14" s="459"/>
      <c r="IS14" s="459"/>
      <c r="IT14" s="459"/>
      <c r="IU14" s="459"/>
    </row>
    <row r="15" spans="1:255" x14ac:dyDescent="0.3">
      <c r="A15" s="463" t="s">
        <v>714</v>
      </c>
      <c r="B15" s="452" t="s">
        <v>715</v>
      </c>
      <c r="C15" s="452"/>
      <c r="D15" s="464">
        <v>580834</v>
      </c>
      <c r="E15" s="464"/>
      <c r="F15" s="464">
        <v>181666</v>
      </c>
      <c r="G15" s="626">
        <f>F15/D15*100</f>
        <v>31.276750327976664</v>
      </c>
    </row>
    <row r="16" spans="1:255" x14ac:dyDescent="0.3">
      <c r="A16" s="463" t="s">
        <v>716</v>
      </c>
      <c r="B16" s="452" t="s">
        <v>717</v>
      </c>
      <c r="C16" s="452"/>
      <c r="D16" s="464">
        <v>1412209</v>
      </c>
      <c r="E16" s="464"/>
      <c r="F16" s="464">
        <v>2268501</v>
      </c>
      <c r="G16" s="626">
        <f>F16/D16*100</f>
        <v>160.63493434753639</v>
      </c>
    </row>
    <row r="17" spans="1:255" x14ac:dyDescent="0.3">
      <c r="A17" s="463" t="s">
        <v>718</v>
      </c>
      <c r="B17" s="452" t="s">
        <v>719</v>
      </c>
      <c r="C17" s="452"/>
      <c r="D17" s="464">
        <v>1649980</v>
      </c>
      <c r="E17" s="464"/>
      <c r="F17" s="464">
        <v>1493568</v>
      </c>
      <c r="G17" s="626">
        <f>F17/D17*100</f>
        <v>90.520369943878109</v>
      </c>
    </row>
    <row r="18" spans="1:255" ht="31.05" x14ac:dyDescent="0.3">
      <c r="A18" s="468" t="s">
        <v>720</v>
      </c>
      <c r="B18" s="452" t="s">
        <v>721</v>
      </c>
      <c r="C18" s="452"/>
      <c r="D18" s="469">
        <v>0</v>
      </c>
      <c r="E18" s="469"/>
      <c r="F18" s="469">
        <v>0</v>
      </c>
      <c r="G18" s="458"/>
    </row>
    <row r="19" spans="1:255" x14ac:dyDescent="0.3">
      <c r="A19" s="470" t="s">
        <v>722</v>
      </c>
      <c r="B19" s="452" t="s">
        <v>723</v>
      </c>
      <c r="C19" s="452"/>
      <c r="D19" s="471">
        <v>55886989</v>
      </c>
      <c r="E19" s="471"/>
      <c r="F19" s="471">
        <v>73816309</v>
      </c>
      <c r="G19" s="458">
        <f>F19/D19*100</f>
        <v>132.08138481033572</v>
      </c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59"/>
      <c r="FL19" s="459"/>
      <c r="FM19" s="459"/>
      <c r="FN19" s="459"/>
      <c r="FO19" s="459"/>
      <c r="FP19" s="459"/>
      <c r="FQ19" s="459"/>
      <c r="FR19" s="459"/>
      <c r="FS19" s="459"/>
      <c r="FT19" s="459"/>
      <c r="FU19" s="459"/>
      <c r="FV19" s="459"/>
      <c r="FW19" s="459"/>
      <c r="FX19" s="459"/>
      <c r="FY19" s="459"/>
      <c r="FZ19" s="459"/>
      <c r="GA19" s="459"/>
      <c r="GB19" s="459"/>
      <c r="GC19" s="459"/>
      <c r="GD19" s="459"/>
      <c r="GE19" s="459"/>
      <c r="GF19" s="459"/>
      <c r="GG19" s="459"/>
      <c r="GH19" s="459"/>
      <c r="GI19" s="459"/>
      <c r="GJ19" s="459"/>
      <c r="GK19" s="459"/>
      <c r="GL19" s="459"/>
      <c r="GM19" s="459"/>
      <c r="GN19" s="459"/>
      <c r="GO19" s="459"/>
      <c r="GP19" s="459"/>
      <c r="GQ19" s="459"/>
      <c r="GR19" s="459"/>
      <c r="GS19" s="459"/>
      <c r="GT19" s="459"/>
      <c r="GU19" s="459"/>
      <c r="GV19" s="459"/>
      <c r="GW19" s="459"/>
      <c r="GX19" s="459"/>
      <c r="GY19" s="459"/>
      <c r="GZ19" s="459"/>
      <c r="HA19" s="459"/>
      <c r="HB19" s="459"/>
      <c r="HC19" s="459"/>
      <c r="HD19" s="459"/>
      <c r="HE19" s="459"/>
      <c r="HF19" s="459"/>
      <c r="HG19" s="459"/>
      <c r="HH19" s="459"/>
      <c r="HI19" s="459"/>
      <c r="HJ19" s="459"/>
      <c r="HK19" s="459"/>
      <c r="HL19" s="459"/>
      <c r="HM19" s="459"/>
      <c r="HN19" s="459"/>
      <c r="HO19" s="459"/>
      <c r="HP19" s="459"/>
      <c r="HQ19" s="459"/>
      <c r="HR19" s="459"/>
      <c r="HS19" s="459"/>
      <c r="HT19" s="459"/>
      <c r="HU19" s="459"/>
      <c r="HV19" s="459"/>
      <c r="HW19" s="459"/>
      <c r="HX19" s="459"/>
      <c r="HY19" s="459"/>
      <c r="HZ19" s="459"/>
      <c r="IA19" s="459"/>
      <c r="IB19" s="459"/>
      <c r="IC19" s="459"/>
      <c r="ID19" s="459"/>
      <c r="IE19" s="459"/>
      <c r="IF19" s="459"/>
      <c r="IG19" s="459"/>
      <c r="IH19" s="459"/>
      <c r="II19" s="459"/>
      <c r="IJ19" s="459"/>
      <c r="IK19" s="459"/>
      <c r="IL19" s="459"/>
      <c r="IM19" s="459"/>
      <c r="IN19" s="459"/>
      <c r="IO19" s="459"/>
      <c r="IP19" s="459"/>
      <c r="IQ19" s="459"/>
      <c r="IR19" s="459"/>
      <c r="IS19" s="459"/>
      <c r="IT19" s="459"/>
      <c r="IU19" s="459"/>
    </row>
    <row r="20" spans="1:255" x14ac:dyDescent="0.3">
      <c r="A20" s="470" t="s">
        <v>724</v>
      </c>
      <c r="B20" s="452" t="s">
        <v>725</v>
      </c>
      <c r="C20" s="452"/>
      <c r="D20" s="469">
        <f>D19+D18+D14+D7</f>
        <v>382505959</v>
      </c>
      <c r="E20" s="469">
        <f t="shared" ref="E20:F20" si="0">E19+E18+E14+E7</f>
        <v>0</v>
      </c>
      <c r="F20" s="469">
        <f t="shared" si="0"/>
        <v>392588353</v>
      </c>
      <c r="G20" s="458">
        <f>F20/D20*100</f>
        <v>102.63587893541811</v>
      </c>
    </row>
    <row r="21" spans="1:255" x14ac:dyDescent="0.3">
      <c r="A21" s="472"/>
      <c r="B21" s="473"/>
      <c r="C21" s="473"/>
      <c r="D21" s="474"/>
      <c r="E21" s="474"/>
      <c r="F21" s="474"/>
      <c r="G21" s="475"/>
    </row>
    <row r="22" spans="1:255" x14ac:dyDescent="0.3">
      <c r="G22" s="476"/>
    </row>
    <row r="23" spans="1:255" x14ac:dyDescent="0.3">
      <c r="A23" s="477" t="s">
        <v>726</v>
      </c>
      <c r="B23" s="478"/>
      <c r="C23" s="478"/>
      <c r="D23" s="479"/>
      <c r="E23" s="479"/>
      <c r="F23" s="479"/>
      <c r="G23" s="480"/>
    </row>
    <row r="24" spans="1:255" ht="31.05" x14ac:dyDescent="0.3">
      <c r="A24" s="481" t="s">
        <v>727</v>
      </c>
      <c r="B24" s="482" t="s">
        <v>566</v>
      </c>
      <c r="C24" s="482"/>
      <c r="D24" s="479"/>
      <c r="E24" s="479"/>
      <c r="F24" s="479"/>
      <c r="G24" s="483"/>
    </row>
    <row r="25" spans="1:255" x14ac:dyDescent="0.3">
      <c r="A25" s="484" t="s">
        <v>728</v>
      </c>
      <c r="B25" s="482" t="s">
        <v>569</v>
      </c>
      <c r="C25" s="482"/>
      <c r="D25" s="479"/>
      <c r="E25" s="479"/>
      <c r="F25" s="479"/>
      <c r="G25" s="483"/>
    </row>
    <row r="26" spans="1:255" x14ac:dyDescent="0.3">
      <c r="A26" s="481" t="s">
        <v>729</v>
      </c>
      <c r="B26" s="482" t="s">
        <v>571</v>
      </c>
      <c r="C26" s="482"/>
      <c r="D26" s="479"/>
      <c r="E26" s="479"/>
      <c r="F26" s="479"/>
      <c r="G26" s="483"/>
    </row>
    <row r="27" spans="1:255" ht="31.05" x14ac:dyDescent="0.3">
      <c r="A27" s="485" t="s">
        <v>730</v>
      </c>
      <c r="B27" s="486" t="s">
        <v>573</v>
      </c>
      <c r="C27" s="486"/>
      <c r="D27" s="487"/>
      <c r="E27" s="487"/>
      <c r="F27" s="487"/>
      <c r="G27" s="483"/>
    </row>
    <row r="28" spans="1:255" x14ac:dyDescent="0.3">
      <c r="A28" s="488" t="s">
        <v>731</v>
      </c>
      <c r="B28" s="489" t="s">
        <v>575</v>
      </c>
      <c r="C28" s="489"/>
      <c r="D28" s="462"/>
      <c r="E28" s="462"/>
      <c r="F28" s="462"/>
      <c r="G28" s="483"/>
    </row>
    <row r="32" spans="1:255" x14ac:dyDescent="0.3">
      <c r="A32" s="490"/>
    </row>
    <row r="33" spans="1:1" x14ac:dyDescent="0.3">
      <c r="A33" s="490"/>
    </row>
    <row r="34" spans="1:1" x14ac:dyDescent="0.3">
      <c r="A34" s="490"/>
    </row>
    <row r="35" spans="1:1" x14ac:dyDescent="0.3">
      <c r="A35" s="490"/>
    </row>
    <row r="36" spans="1:1" x14ac:dyDescent="0.3">
      <c r="A36" s="490"/>
    </row>
    <row r="37" spans="1:1" x14ac:dyDescent="0.3">
      <c r="A37" s="490"/>
    </row>
    <row r="38" spans="1:1" x14ac:dyDescent="0.3">
      <c r="A38" s="490"/>
    </row>
    <row r="39" spans="1:1" x14ac:dyDescent="0.3">
      <c r="A39" s="490"/>
    </row>
    <row r="40" spans="1:1" x14ac:dyDescent="0.3">
      <c r="A40" s="490"/>
    </row>
    <row r="41" spans="1:1" x14ac:dyDescent="0.3">
      <c r="A41" s="490"/>
    </row>
  </sheetData>
  <mergeCells count="7">
    <mergeCell ref="A1:G1"/>
    <mergeCell ref="A2:G2"/>
    <mergeCell ref="C3:D3"/>
    <mergeCell ref="E3:F3"/>
    <mergeCell ref="G3:G5"/>
    <mergeCell ref="C5:D5"/>
    <mergeCell ref="E5:F5"/>
  </mergeCells>
  <pageMargins left="0.70866141732283472" right="0.70866141732283472" top="0.74803149606299213" bottom="0.15748031496062992" header="0.11811023622047245" footer="0.31496062992125984"/>
  <pageSetup paperSize="9" orientation="landscape" r:id="rId1"/>
  <headerFooter>
    <oddHeader xml:space="preserve">&amp;LBalatonszőlős Község 
Önkormányzata &amp;C&amp;"-,Félkövér"15.b. melléklet
az önkormányzat 2017. évi költségvetési gazdálkodási beszámolójáról szóló
6/2018. (V. 18.) önkormányzati rendeletéhez&amp;R&amp;P. oldal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D3" sqref="D3"/>
    </sheetView>
  </sheetViews>
  <sheetFormatPr defaultRowHeight="15.55" x14ac:dyDescent="0.3"/>
  <cols>
    <col min="1" max="1" width="8.09765625" style="497" customWidth="1"/>
    <col min="2" max="2" width="41" style="497" customWidth="1"/>
    <col min="3" max="3" width="14.69921875" style="497" bestFit="1" customWidth="1"/>
    <col min="4" max="4" width="15.69921875" style="497" bestFit="1" customWidth="1"/>
    <col min="5" max="5" width="17.59765625" style="497" bestFit="1" customWidth="1"/>
    <col min="6" max="6" width="6.8984375" style="497" customWidth="1"/>
    <col min="7" max="7" width="12.69921875" style="497" customWidth="1"/>
    <col min="8" max="8" width="7.8984375" style="497" customWidth="1"/>
    <col min="9" max="9" width="13.69921875" style="497" customWidth="1"/>
    <col min="10" max="256" width="9.09765625" style="497"/>
    <col min="257" max="257" width="8.09765625" style="497" customWidth="1"/>
    <col min="258" max="258" width="41" style="497" customWidth="1"/>
    <col min="259" max="259" width="32.8984375" style="497" customWidth="1"/>
    <col min="260" max="260" width="17.8984375" style="497" customWidth="1"/>
    <col min="261" max="261" width="23.09765625" style="497" customWidth="1"/>
    <col min="262" max="262" width="12.3984375" style="497" customWidth="1"/>
    <col min="263" max="263" width="12.8984375" style="497" customWidth="1"/>
    <col min="264" max="264" width="16.09765625" style="497" customWidth="1"/>
    <col min="265" max="265" width="18" style="497" customWidth="1"/>
    <col min="266" max="512" width="9.09765625" style="497"/>
    <col min="513" max="513" width="8.09765625" style="497" customWidth="1"/>
    <col min="514" max="514" width="41" style="497" customWidth="1"/>
    <col min="515" max="515" width="32.8984375" style="497" customWidth="1"/>
    <col min="516" max="516" width="17.8984375" style="497" customWidth="1"/>
    <col min="517" max="517" width="23.09765625" style="497" customWidth="1"/>
    <col min="518" max="518" width="12.3984375" style="497" customWidth="1"/>
    <col min="519" max="519" width="12.8984375" style="497" customWidth="1"/>
    <col min="520" max="520" width="16.09765625" style="497" customWidth="1"/>
    <col min="521" max="521" width="18" style="497" customWidth="1"/>
    <col min="522" max="768" width="9.09765625" style="497"/>
    <col min="769" max="769" width="8.09765625" style="497" customWidth="1"/>
    <col min="770" max="770" width="41" style="497" customWidth="1"/>
    <col min="771" max="771" width="32.8984375" style="497" customWidth="1"/>
    <col min="772" max="772" width="17.8984375" style="497" customWidth="1"/>
    <col min="773" max="773" width="23.09765625" style="497" customWidth="1"/>
    <col min="774" max="774" width="12.3984375" style="497" customWidth="1"/>
    <col min="775" max="775" width="12.8984375" style="497" customWidth="1"/>
    <col min="776" max="776" width="16.09765625" style="497" customWidth="1"/>
    <col min="777" max="777" width="18" style="497" customWidth="1"/>
    <col min="778" max="1024" width="9.09765625" style="497"/>
    <col min="1025" max="1025" width="8.09765625" style="497" customWidth="1"/>
    <col min="1026" max="1026" width="41" style="497" customWidth="1"/>
    <col min="1027" max="1027" width="32.8984375" style="497" customWidth="1"/>
    <col min="1028" max="1028" width="17.8984375" style="497" customWidth="1"/>
    <col min="1029" max="1029" width="23.09765625" style="497" customWidth="1"/>
    <col min="1030" max="1030" width="12.3984375" style="497" customWidth="1"/>
    <col min="1031" max="1031" width="12.8984375" style="497" customWidth="1"/>
    <col min="1032" max="1032" width="16.09765625" style="497" customWidth="1"/>
    <col min="1033" max="1033" width="18" style="497" customWidth="1"/>
    <col min="1034" max="1280" width="9.09765625" style="497"/>
    <col min="1281" max="1281" width="8.09765625" style="497" customWidth="1"/>
    <col min="1282" max="1282" width="41" style="497" customWidth="1"/>
    <col min="1283" max="1283" width="32.8984375" style="497" customWidth="1"/>
    <col min="1284" max="1284" width="17.8984375" style="497" customWidth="1"/>
    <col min="1285" max="1285" width="23.09765625" style="497" customWidth="1"/>
    <col min="1286" max="1286" width="12.3984375" style="497" customWidth="1"/>
    <col min="1287" max="1287" width="12.8984375" style="497" customWidth="1"/>
    <col min="1288" max="1288" width="16.09765625" style="497" customWidth="1"/>
    <col min="1289" max="1289" width="18" style="497" customWidth="1"/>
    <col min="1290" max="1536" width="9.09765625" style="497"/>
    <col min="1537" max="1537" width="8.09765625" style="497" customWidth="1"/>
    <col min="1538" max="1538" width="41" style="497" customWidth="1"/>
    <col min="1539" max="1539" width="32.8984375" style="497" customWidth="1"/>
    <col min="1540" max="1540" width="17.8984375" style="497" customWidth="1"/>
    <col min="1541" max="1541" width="23.09765625" style="497" customWidth="1"/>
    <col min="1542" max="1542" width="12.3984375" style="497" customWidth="1"/>
    <col min="1543" max="1543" width="12.8984375" style="497" customWidth="1"/>
    <col min="1544" max="1544" width="16.09765625" style="497" customWidth="1"/>
    <col min="1545" max="1545" width="18" style="497" customWidth="1"/>
    <col min="1546" max="1792" width="9.09765625" style="497"/>
    <col min="1793" max="1793" width="8.09765625" style="497" customWidth="1"/>
    <col min="1794" max="1794" width="41" style="497" customWidth="1"/>
    <col min="1795" max="1795" width="32.8984375" style="497" customWidth="1"/>
    <col min="1796" max="1796" width="17.8984375" style="497" customWidth="1"/>
    <col min="1797" max="1797" width="23.09765625" style="497" customWidth="1"/>
    <col min="1798" max="1798" width="12.3984375" style="497" customWidth="1"/>
    <col min="1799" max="1799" width="12.8984375" style="497" customWidth="1"/>
    <col min="1800" max="1800" width="16.09765625" style="497" customWidth="1"/>
    <col min="1801" max="1801" width="18" style="497" customWidth="1"/>
    <col min="1802" max="2048" width="9.09765625" style="497"/>
    <col min="2049" max="2049" width="8.09765625" style="497" customWidth="1"/>
    <col min="2050" max="2050" width="41" style="497" customWidth="1"/>
    <col min="2051" max="2051" width="32.8984375" style="497" customWidth="1"/>
    <col min="2052" max="2052" width="17.8984375" style="497" customWidth="1"/>
    <col min="2053" max="2053" width="23.09765625" style="497" customWidth="1"/>
    <col min="2054" max="2054" width="12.3984375" style="497" customWidth="1"/>
    <col min="2055" max="2055" width="12.8984375" style="497" customWidth="1"/>
    <col min="2056" max="2056" width="16.09765625" style="497" customWidth="1"/>
    <col min="2057" max="2057" width="18" style="497" customWidth="1"/>
    <col min="2058" max="2304" width="9.09765625" style="497"/>
    <col min="2305" max="2305" width="8.09765625" style="497" customWidth="1"/>
    <col min="2306" max="2306" width="41" style="497" customWidth="1"/>
    <col min="2307" max="2307" width="32.8984375" style="497" customWidth="1"/>
    <col min="2308" max="2308" width="17.8984375" style="497" customWidth="1"/>
    <col min="2309" max="2309" width="23.09765625" style="497" customWidth="1"/>
    <col min="2310" max="2310" width="12.3984375" style="497" customWidth="1"/>
    <col min="2311" max="2311" width="12.8984375" style="497" customWidth="1"/>
    <col min="2312" max="2312" width="16.09765625" style="497" customWidth="1"/>
    <col min="2313" max="2313" width="18" style="497" customWidth="1"/>
    <col min="2314" max="2560" width="9.09765625" style="497"/>
    <col min="2561" max="2561" width="8.09765625" style="497" customWidth="1"/>
    <col min="2562" max="2562" width="41" style="497" customWidth="1"/>
    <col min="2563" max="2563" width="32.8984375" style="497" customWidth="1"/>
    <col min="2564" max="2564" width="17.8984375" style="497" customWidth="1"/>
    <col min="2565" max="2565" width="23.09765625" style="497" customWidth="1"/>
    <col min="2566" max="2566" width="12.3984375" style="497" customWidth="1"/>
    <col min="2567" max="2567" width="12.8984375" style="497" customWidth="1"/>
    <col min="2568" max="2568" width="16.09765625" style="497" customWidth="1"/>
    <col min="2569" max="2569" width="18" style="497" customWidth="1"/>
    <col min="2570" max="2816" width="9.09765625" style="497"/>
    <col min="2817" max="2817" width="8.09765625" style="497" customWidth="1"/>
    <col min="2818" max="2818" width="41" style="497" customWidth="1"/>
    <col min="2819" max="2819" width="32.8984375" style="497" customWidth="1"/>
    <col min="2820" max="2820" width="17.8984375" style="497" customWidth="1"/>
    <col min="2821" max="2821" width="23.09765625" style="497" customWidth="1"/>
    <col min="2822" max="2822" width="12.3984375" style="497" customWidth="1"/>
    <col min="2823" max="2823" width="12.8984375" style="497" customWidth="1"/>
    <col min="2824" max="2824" width="16.09765625" style="497" customWidth="1"/>
    <col min="2825" max="2825" width="18" style="497" customWidth="1"/>
    <col min="2826" max="3072" width="9.09765625" style="497"/>
    <col min="3073" max="3073" width="8.09765625" style="497" customWidth="1"/>
    <col min="3074" max="3074" width="41" style="497" customWidth="1"/>
    <col min="3075" max="3075" width="32.8984375" style="497" customWidth="1"/>
    <col min="3076" max="3076" width="17.8984375" style="497" customWidth="1"/>
    <col min="3077" max="3077" width="23.09765625" style="497" customWidth="1"/>
    <col min="3078" max="3078" width="12.3984375" style="497" customWidth="1"/>
    <col min="3079" max="3079" width="12.8984375" style="497" customWidth="1"/>
    <col min="3080" max="3080" width="16.09765625" style="497" customWidth="1"/>
    <col min="3081" max="3081" width="18" style="497" customWidth="1"/>
    <col min="3082" max="3328" width="9.09765625" style="497"/>
    <col min="3329" max="3329" width="8.09765625" style="497" customWidth="1"/>
    <col min="3330" max="3330" width="41" style="497" customWidth="1"/>
    <col min="3331" max="3331" width="32.8984375" style="497" customWidth="1"/>
    <col min="3332" max="3332" width="17.8984375" style="497" customWidth="1"/>
    <col min="3333" max="3333" width="23.09765625" style="497" customWidth="1"/>
    <col min="3334" max="3334" width="12.3984375" style="497" customWidth="1"/>
    <col min="3335" max="3335" width="12.8984375" style="497" customWidth="1"/>
    <col min="3336" max="3336" width="16.09765625" style="497" customWidth="1"/>
    <col min="3337" max="3337" width="18" style="497" customWidth="1"/>
    <col min="3338" max="3584" width="9.09765625" style="497"/>
    <col min="3585" max="3585" width="8.09765625" style="497" customWidth="1"/>
    <col min="3586" max="3586" width="41" style="497" customWidth="1"/>
    <col min="3587" max="3587" width="32.8984375" style="497" customWidth="1"/>
    <col min="3588" max="3588" width="17.8984375" style="497" customWidth="1"/>
    <col min="3589" max="3589" width="23.09765625" style="497" customWidth="1"/>
    <col min="3590" max="3590" width="12.3984375" style="497" customWidth="1"/>
    <col min="3591" max="3591" width="12.8984375" style="497" customWidth="1"/>
    <col min="3592" max="3592" width="16.09765625" style="497" customWidth="1"/>
    <col min="3593" max="3593" width="18" style="497" customWidth="1"/>
    <col min="3594" max="3840" width="9.09765625" style="497"/>
    <col min="3841" max="3841" width="8.09765625" style="497" customWidth="1"/>
    <col min="3842" max="3842" width="41" style="497" customWidth="1"/>
    <col min="3843" max="3843" width="32.8984375" style="497" customWidth="1"/>
    <col min="3844" max="3844" width="17.8984375" style="497" customWidth="1"/>
    <col min="3845" max="3845" width="23.09765625" style="497" customWidth="1"/>
    <col min="3846" max="3846" width="12.3984375" style="497" customWidth="1"/>
    <col min="3847" max="3847" width="12.8984375" style="497" customWidth="1"/>
    <col min="3848" max="3848" width="16.09765625" style="497" customWidth="1"/>
    <col min="3849" max="3849" width="18" style="497" customWidth="1"/>
    <col min="3850" max="4096" width="9.09765625" style="497"/>
    <col min="4097" max="4097" width="8.09765625" style="497" customWidth="1"/>
    <col min="4098" max="4098" width="41" style="497" customWidth="1"/>
    <col min="4099" max="4099" width="32.8984375" style="497" customWidth="1"/>
    <col min="4100" max="4100" width="17.8984375" style="497" customWidth="1"/>
    <col min="4101" max="4101" width="23.09765625" style="497" customWidth="1"/>
    <col min="4102" max="4102" width="12.3984375" style="497" customWidth="1"/>
    <col min="4103" max="4103" width="12.8984375" style="497" customWidth="1"/>
    <col min="4104" max="4104" width="16.09765625" style="497" customWidth="1"/>
    <col min="4105" max="4105" width="18" style="497" customWidth="1"/>
    <col min="4106" max="4352" width="9.09765625" style="497"/>
    <col min="4353" max="4353" width="8.09765625" style="497" customWidth="1"/>
    <col min="4354" max="4354" width="41" style="497" customWidth="1"/>
    <col min="4355" max="4355" width="32.8984375" style="497" customWidth="1"/>
    <col min="4356" max="4356" width="17.8984375" style="497" customWidth="1"/>
    <col min="4357" max="4357" width="23.09765625" style="497" customWidth="1"/>
    <col min="4358" max="4358" width="12.3984375" style="497" customWidth="1"/>
    <col min="4359" max="4359" width="12.8984375" style="497" customWidth="1"/>
    <col min="4360" max="4360" width="16.09765625" style="497" customWidth="1"/>
    <col min="4361" max="4361" width="18" style="497" customWidth="1"/>
    <col min="4362" max="4608" width="9.09765625" style="497"/>
    <col min="4609" max="4609" width="8.09765625" style="497" customWidth="1"/>
    <col min="4610" max="4610" width="41" style="497" customWidth="1"/>
    <col min="4611" max="4611" width="32.8984375" style="497" customWidth="1"/>
    <col min="4612" max="4612" width="17.8984375" style="497" customWidth="1"/>
    <col min="4613" max="4613" width="23.09765625" style="497" customWidth="1"/>
    <col min="4614" max="4614" width="12.3984375" style="497" customWidth="1"/>
    <col min="4615" max="4615" width="12.8984375" style="497" customWidth="1"/>
    <col min="4616" max="4616" width="16.09765625" style="497" customWidth="1"/>
    <col min="4617" max="4617" width="18" style="497" customWidth="1"/>
    <col min="4618" max="4864" width="9.09765625" style="497"/>
    <col min="4865" max="4865" width="8.09765625" style="497" customWidth="1"/>
    <col min="4866" max="4866" width="41" style="497" customWidth="1"/>
    <col min="4867" max="4867" width="32.8984375" style="497" customWidth="1"/>
    <col min="4868" max="4868" width="17.8984375" style="497" customWidth="1"/>
    <col min="4869" max="4869" width="23.09765625" style="497" customWidth="1"/>
    <col min="4870" max="4870" width="12.3984375" style="497" customWidth="1"/>
    <col min="4871" max="4871" width="12.8984375" style="497" customWidth="1"/>
    <col min="4872" max="4872" width="16.09765625" style="497" customWidth="1"/>
    <col min="4873" max="4873" width="18" style="497" customWidth="1"/>
    <col min="4874" max="5120" width="9.09765625" style="497"/>
    <col min="5121" max="5121" width="8.09765625" style="497" customWidth="1"/>
    <col min="5122" max="5122" width="41" style="497" customWidth="1"/>
    <col min="5123" max="5123" width="32.8984375" style="497" customWidth="1"/>
    <col min="5124" max="5124" width="17.8984375" style="497" customWidth="1"/>
    <col min="5125" max="5125" width="23.09765625" style="497" customWidth="1"/>
    <col min="5126" max="5126" width="12.3984375" style="497" customWidth="1"/>
    <col min="5127" max="5127" width="12.8984375" style="497" customWidth="1"/>
    <col min="5128" max="5128" width="16.09765625" style="497" customWidth="1"/>
    <col min="5129" max="5129" width="18" style="497" customWidth="1"/>
    <col min="5130" max="5376" width="9.09765625" style="497"/>
    <col min="5377" max="5377" width="8.09765625" style="497" customWidth="1"/>
    <col min="5378" max="5378" width="41" style="497" customWidth="1"/>
    <col min="5379" max="5379" width="32.8984375" style="497" customWidth="1"/>
    <col min="5380" max="5380" width="17.8984375" style="497" customWidth="1"/>
    <col min="5381" max="5381" width="23.09765625" style="497" customWidth="1"/>
    <col min="5382" max="5382" width="12.3984375" style="497" customWidth="1"/>
    <col min="5383" max="5383" width="12.8984375" style="497" customWidth="1"/>
    <col min="5384" max="5384" width="16.09765625" style="497" customWidth="1"/>
    <col min="5385" max="5385" width="18" style="497" customWidth="1"/>
    <col min="5386" max="5632" width="9.09765625" style="497"/>
    <col min="5633" max="5633" width="8.09765625" style="497" customWidth="1"/>
    <col min="5634" max="5634" width="41" style="497" customWidth="1"/>
    <col min="5635" max="5635" width="32.8984375" style="497" customWidth="1"/>
    <col min="5636" max="5636" width="17.8984375" style="497" customWidth="1"/>
    <col min="5637" max="5637" width="23.09765625" style="497" customWidth="1"/>
    <col min="5638" max="5638" width="12.3984375" style="497" customWidth="1"/>
    <col min="5639" max="5639" width="12.8984375" style="497" customWidth="1"/>
    <col min="5640" max="5640" width="16.09765625" style="497" customWidth="1"/>
    <col min="5641" max="5641" width="18" style="497" customWidth="1"/>
    <col min="5642" max="5888" width="9.09765625" style="497"/>
    <col min="5889" max="5889" width="8.09765625" style="497" customWidth="1"/>
    <col min="5890" max="5890" width="41" style="497" customWidth="1"/>
    <col min="5891" max="5891" width="32.8984375" style="497" customWidth="1"/>
    <col min="5892" max="5892" width="17.8984375" style="497" customWidth="1"/>
    <col min="5893" max="5893" width="23.09765625" style="497" customWidth="1"/>
    <col min="5894" max="5894" width="12.3984375" style="497" customWidth="1"/>
    <col min="5895" max="5895" width="12.8984375" style="497" customWidth="1"/>
    <col min="5896" max="5896" width="16.09765625" style="497" customWidth="1"/>
    <col min="5897" max="5897" width="18" style="497" customWidth="1"/>
    <col min="5898" max="6144" width="9.09765625" style="497"/>
    <col min="6145" max="6145" width="8.09765625" style="497" customWidth="1"/>
    <col min="6146" max="6146" width="41" style="497" customWidth="1"/>
    <col min="6147" max="6147" width="32.8984375" style="497" customWidth="1"/>
    <col min="6148" max="6148" width="17.8984375" style="497" customWidth="1"/>
    <col min="6149" max="6149" width="23.09765625" style="497" customWidth="1"/>
    <col min="6150" max="6150" width="12.3984375" style="497" customWidth="1"/>
    <col min="6151" max="6151" width="12.8984375" style="497" customWidth="1"/>
    <col min="6152" max="6152" width="16.09765625" style="497" customWidth="1"/>
    <col min="6153" max="6153" width="18" style="497" customWidth="1"/>
    <col min="6154" max="6400" width="9.09765625" style="497"/>
    <col min="6401" max="6401" width="8.09765625" style="497" customWidth="1"/>
    <col min="6402" max="6402" width="41" style="497" customWidth="1"/>
    <col min="6403" max="6403" width="32.8984375" style="497" customWidth="1"/>
    <col min="6404" max="6404" width="17.8984375" style="497" customWidth="1"/>
    <col min="6405" max="6405" width="23.09765625" style="497" customWidth="1"/>
    <col min="6406" max="6406" width="12.3984375" style="497" customWidth="1"/>
    <col min="6407" max="6407" width="12.8984375" style="497" customWidth="1"/>
    <col min="6408" max="6408" width="16.09765625" style="497" customWidth="1"/>
    <col min="6409" max="6409" width="18" style="497" customWidth="1"/>
    <col min="6410" max="6656" width="9.09765625" style="497"/>
    <col min="6657" max="6657" width="8.09765625" style="497" customWidth="1"/>
    <col min="6658" max="6658" width="41" style="497" customWidth="1"/>
    <col min="6659" max="6659" width="32.8984375" style="497" customWidth="1"/>
    <col min="6660" max="6660" width="17.8984375" style="497" customWidth="1"/>
    <col min="6661" max="6661" width="23.09765625" style="497" customWidth="1"/>
    <col min="6662" max="6662" width="12.3984375" style="497" customWidth="1"/>
    <col min="6663" max="6663" width="12.8984375" style="497" customWidth="1"/>
    <col min="6664" max="6664" width="16.09765625" style="497" customWidth="1"/>
    <col min="6665" max="6665" width="18" style="497" customWidth="1"/>
    <col min="6666" max="6912" width="9.09765625" style="497"/>
    <col min="6913" max="6913" width="8.09765625" style="497" customWidth="1"/>
    <col min="6914" max="6914" width="41" style="497" customWidth="1"/>
    <col min="6915" max="6915" width="32.8984375" style="497" customWidth="1"/>
    <col min="6916" max="6916" width="17.8984375" style="497" customWidth="1"/>
    <col min="6917" max="6917" width="23.09765625" style="497" customWidth="1"/>
    <col min="6918" max="6918" width="12.3984375" style="497" customWidth="1"/>
    <col min="6919" max="6919" width="12.8984375" style="497" customWidth="1"/>
    <col min="6920" max="6920" width="16.09765625" style="497" customWidth="1"/>
    <col min="6921" max="6921" width="18" style="497" customWidth="1"/>
    <col min="6922" max="7168" width="9.09765625" style="497"/>
    <col min="7169" max="7169" width="8.09765625" style="497" customWidth="1"/>
    <col min="7170" max="7170" width="41" style="497" customWidth="1"/>
    <col min="7171" max="7171" width="32.8984375" style="497" customWidth="1"/>
    <col min="7172" max="7172" width="17.8984375" style="497" customWidth="1"/>
    <col min="7173" max="7173" width="23.09765625" style="497" customWidth="1"/>
    <col min="7174" max="7174" width="12.3984375" style="497" customWidth="1"/>
    <col min="7175" max="7175" width="12.8984375" style="497" customWidth="1"/>
    <col min="7176" max="7176" width="16.09765625" style="497" customWidth="1"/>
    <col min="7177" max="7177" width="18" style="497" customWidth="1"/>
    <col min="7178" max="7424" width="9.09765625" style="497"/>
    <col min="7425" max="7425" width="8.09765625" style="497" customWidth="1"/>
    <col min="7426" max="7426" width="41" style="497" customWidth="1"/>
    <col min="7427" max="7427" width="32.8984375" style="497" customWidth="1"/>
    <col min="7428" max="7428" width="17.8984375" style="497" customWidth="1"/>
    <col min="7429" max="7429" width="23.09765625" style="497" customWidth="1"/>
    <col min="7430" max="7430" width="12.3984375" style="497" customWidth="1"/>
    <col min="7431" max="7431" width="12.8984375" style="497" customWidth="1"/>
    <col min="7432" max="7432" width="16.09765625" style="497" customWidth="1"/>
    <col min="7433" max="7433" width="18" style="497" customWidth="1"/>
    <col min="7434" max="7680" width="9.09765625" style="497"/>
    <col min="7681" max="7681" width="8.09765625" style="497" customWidth="1"/>
    <col min="7682" max="7682" width="41" style="497" customWidth="1"/>
    <col min="7683" max="7683" width="32.8984375" style="497" customWidth="1"/>
    <col min="7684" max="7684" width="17.8984375" style="497" customWidth="1"/>
    <col min="7685" max="7685" width="23.09765625" style="497" customWidth="1"/>
    <col min="7686" max="7686" width="12.3984375" style="497" customWidth="1"/>
    <col min="7687" max="7687" width="12.8984375" style="497" customWidth="1"/>
    <col min="7688" max="7688" width="16.09765625" style="497" customWidth="1"/>
    <col min="7689" max="7689" width="18" style="497" customWidth="1"/>
    <col min="7690" max="7936" width="9.09765625" style="497"/>
    <col min="7937" max="7937" width="8.09765625" style="497" customWidth="1"/>
    <col min="7938" max="7938" width="41" style="497" customWidth="1"/>
    <col min="7939" max="7939" width="32.8984375" style="497" customWidth="1"/>
    <col min="7940" max="7940" width="17.8984375" style="497" customWidth="1"/>
    <col min="7941" max="7941" width="23.09765625" style="497" customWidth="1"/>
    <col min="7942" max="7942" width="12.3984375" style="497" customWidth="1"/>
    <col min="7943" max="7943" width="12.8984375" style="497" customWidth="1"/>
    <col min="7944" max="7944" width="16.09765625" style="497" customWidth="1"/>
    <col min="7945" max="7945" width="18" style="497" customWidth="1"/>
    <col min="7946" max="8192" width="9.09765625" style="497"/>
    <col min="8193" max="8193" width="8.09765625" style="497" customWidth="1"/>
    <col min="8194" max="8194" width="41" style="497" customWidth="1"/>
    <col min="8195" max="8195" width="32.8984375" style="497" customWidth="1"/>
    <col min="8196" max="8196" width="17.8984375" style="497" customWidth="1"/>
    <col min="8197" max="8197" width="23.09765625" style="497" customWidth="1"/>
    <col min="8198" max="8198" width="12.3984375" style="497" customWidth="1"/>
    <col min="8199" max="8199" width="12.8984375" style="497" customWidth="1"/>
    <col min="8200" max="8200" width="16.09765625" style="497" customWidth="1"/>
    <col min="8201" max="8201" width="18" style="497" customWidth="1"/>
    <col min="8202" max="8448" width="9.09765625" style="497"/>
    <col min="8449" max="8449" width="8.09765625" style="497" customWidth="1"/>
    <col min="8450" max="8450" width="41" style="497" customWidth="1"/>
    <col min="8451" max="8451" width="32.8984375" style="497" customWidth="1"/>
    <col min="8452" max="8452" width="17.8984375" style="497" customWidth="1"/>
    <col min="8453" max="8453" width="23.09765625" style="497" customWidth="1"/>
    <col min="8454" max="8454" width="12.3984375" style="497" customWidth="1"/>
    <col min="8455" max="8455" width="12.8984375" style="497" customWidth="1"/>
    <col min="8456" max="8456" width="16.09765625" style="497" customWidth="1"/>
    <col min="8457" max="8457" width="18" style="497" customWidth="1"/>
    <col min="8458" max="8704" width="9.09765625" style="497"/>
    <col min="8705" max="8705" width="8.09765625" style="497" customWidth="1"/>
    <col min="8706" max="8706" width="41" style="497" customWidth="1"/>
    <col min="8707" max="8707" width="32.8984375" style="497" customWidth="1"/>
    <col min="8708" max="8708" width="17.8984375" style="497" customWidth="1"/>
    <col min="8709" max="8709" width="23.09765625" style="497" customWidth="1"/>
    <col min="8710" max="8710" width="12.3984375" style="497" customWidth="1"/>
    <col min="8711" max="8711" width="12.8984375" style="497" customWidth="1"/>
    <col min="8712" max="8712" width="16.09765625" style="497" customWidth="1"/>
    <col min="8713" max="8713" width="18" style="497" customWidth="1"/>
    <col min="8714" max="8960" width="9.09765625" style="497"/>
    <col min="8961" max="8961" width="8.09765625" style="497" customWidth="1"/>
    <col min="8962" max="8962" width="41" style="497" customWidth="1"/>
    <col min="8963" max="8963" width="32.8984375" style="497" customWidth="1"/>
    <col min="8964" max="8964" width="17.8984375" style="497" customWidth="1"/>
    <col min="8965" max="8965" width="23.09765625" style="497" customWidth="1"/>
    <col min="8966" max="8966" width="12.3984375" style="497" customWidth="1"/>
    <col min="8967" max="8967" width="12.8984375" style="497" customWidth="1"/>
    <col min="8968" max="8968" width="16.09765625" style="497" customWidth="1"/>
    <col min="8969" max="8969" width="18" style="497" customWidth="1"/>
    <col min="8970" max="9216" width="9.09765625" style="497"/>
    <col min="9217" max="9217" width="8.09765625" style="497" customWidth="1"/>
    <col min="9218" max="9218" width="41" style="497" customWidth="1"/>
    <col min="9219" max="9219" width="32.8984375" style="497" customWidth="1"/>
    <col min="9220" max="9220" width="17.8984375" style="497" customWidth="1"/>
    <col min="9221" max="9221" width="23.09765625" style="497" customWidth="1"/>
    <col min="9222" max="9222" width="12.3984375" style="497" customWidth="1"/>
    <col min="9223" max="9223" width="12.8984375" style="497" customWidth="1"/>
    <col min="9224" max="9224" width="16.09765625" style="497" customWidth="1"/>
    <col min="9225" max="9225" width="18" style="497" customWidth="1"/>
    <col min="9226" max="9472" width="9.09765625" style="497"/>
    <col min="9473" max="9473" width="8.09765625" style="497" customWidth="1"/>
    <col min="9474" max="9474" width="41" style="497" customWidth="1"/>
    <col min="9475" max="9475" width="32.8984375" style="497" customWidth="1"/>
    <col min="9476" max="9476" width="17.8984375" style="497" customWidth="1"/>
    <col min="9477" max="9477" width="23.09765625" style="497" customWidth="1"/>
    <col min="9478" max="9478" width="12.3984375" style="497" customWidth="1"/>
    <col min="9479" max="9479" width="12.8984375" style="497" customWidth="1"/>
    <col min="9480" max="9480" width="16.09765625" style="497" customWidth="1"/>
    <col min="9481" max="9481" width="18" style="497" customWidth="1"/>
    <col min="9482" max="9728" width="9.09765625" style="497"/>
    <col min="9729" max="9729" width="8.09765625" style="497" customWidth="1"/>
    <col min="9730" max="9730" width="41" style="497" customWidth="1"/>
    <col min="9731" max="9731" width="32.8984375" style="497" customWidth="1"/>
    <col min="9732" max="9732" width="17.8984375" style="497" customWidth="1"/>
    <col min="9733" max="9733" width="23.09765625" style="497" customWidth="1"/>
    <col min="9734" max="9734" width="12.3984375" style="497" customWidth="1"/>
    <col min="9735" max="9735" width="12.8984375" style="497" customWidth="1"/>
    <col min="9736" max="9736" width="16.09765625" style="497" customWidth="1"/>
    <col min="9737" max="9737" width="18" style="497" customWidth="1"/>
    <col min="9738" max="9984" width="9.09765625" style="497"/>
    <col min="9985" max="9985" width="8.09765625" style="497" customWidth="1"/>
    <col min="9986" max="9986" width="41" style="497" customWidth="1"/>
    <col min="9987" max="9987" width="32.8984375" style="497" customWidth="1"/>
    <col min="9988" max="9988" width="17.8984375" style="497" customWidth="1"/>
    <col min="9989" max="9989" width="23.09765625" style="497" customWidth="1"/>
    <col min="9990" max="9990" width="12.3984375" style="497" customWidth="1"/>
    <col min="9991" max="9991" width="12.8984375" style="497" customWidth="1"/>
    <col min="9992" max="9992" width="16.09765625" style="497" customWidth="1"/>
    <col min="9993" max="9993" width="18" style="497" customWidth="1"/>
    <col min="9994" max="10240" width="9.09765625" style="497"/>
    <col min="10241" max="10241" width="8.09765625" style="497" customWidth="1"/>
    <col min="10242" max="10242" width="41" style="497" customWidth="1"/>
    <col min="10243" max="10243" width="32.8984375" style="497" customWidth="1"/>
    <col min="10244" max="10244" width="17.8984375" style="497" customWidth="1"/>
    <col min="10245" max="10245" width="23.09765625" style="497" customWidth="1"/>
    <col min="10246" max="10246" width="12.3984375" style="497" customWidth="1"/>
    <col min="10247" max="10247" width="12.8984375" style="497" customWidth="1"/>
    <col min="10248" max="10248" width="16.09765625" style="497" customWidth="1"/>
    <col min="10249" max="10249" width="18" style="497" customWidth="1"/>
    <col min="10250" max="10496" width="9.09765625" style="497"/>
    <col min="10497" max="10497" width="8.09765625" style="497" customWidth="1"/>
    <col min="10498" max="10498" width="41" style="497" customWidth="1"/>
    <col min="10499" max="10499" width="32.8984375" style="497" customWidth="1"/>
    <col min="10500" max="10500" width="17.8984375" style="497" customWidth="1"/>
    <col min="10501" max="10501" width="23.09765625" style="497" customWidth="1"/>
    <col min="10502" max="10502" width="12.3984375" style="497" customWidth="1"/>
    <col min="10503" max="10503" width="12.8984375" style="497" customWidth="1"/>
    <col min="10504" max="10504" width="16.09765625" style="497" customWidth="1"/>
    <col min="10505" max="10505" width="18" style="497" customWidth="1"/>
    <col min="10506" max="10752" width="9.09765625" style="497"/>
    <col min="10753" max="10753" width="8.09765625" style="497" customWidth="1"/>
    <col min="10754" max="10754" width="41" style="497" customWidth="1"/>
    <col min="10755" max="10755" width="32.8984375" style="497" customWidth="1"/>
    <col min="10756" max="10756" width="17.8984375" style="497" customWidth="1"/>
    <col min="10757" max="10757" width="23.09765625" style="497" customWidth="1"/>
    <col min="10758" max="10758" width="12.3984375" style="497" customWidth="1"/>
    <col min="10759" max="10759" width="12.8984375" style="497" customWidth="1"/>
    <col min="10760" max="10760" width="16.09765625" style="497" customWidth="1"/>
    <col min="10761" max="10761" width="18" style="497" customWidth="1"/>
    <col min="10762" max="11008" width="9.09765625" style="497"/>
    <col min="11009" max="11009" width="8.09765625" style="497" customWidth="1"/>
    <col min="11010" max="11010" width="41" style="497" customWidth="1"/>
    <col min="11011" max="11011" width="32.8984375" style="497" customWidth="1"/>
    <col min="11012" max="11012" width="17.8984375" style="497" customWidth="1"/>
    <col min="11013" max="11013" width="23.09765625" style="497" customWidth="1"/>
    <col min="11014" max="11014" width="12.3984375" style="497" customWidth="1"/>
    <col min="11015" max="11015" width="12.8984375" style="497" customWidth="1"/>
    <col min="11016" max="11016" width="16.09765625" style="497" customWidth="1"/>
    <col min="11017" max="11017" width="18" style="497" customWidth="1"/>
    <col min="11018" max="11264" width="9.09765625" style="497"/>
    <col min="11265" max="11265" width="8.09765625" style="497" customWidth="1"/>
    <col min="11266" max="11266" width="41" style="497" customWidth="1"/>
    <col min="11267" max="11267" width="32.8984375" style="497" customWidth="1"/>
    <col min="11268" max="11268" width="17.8984375" style="497" customWidth="1"/>
    <col min="11269" max="11269" width="23.09765625" style="497" customWidth="1"/>
    <col min="11270" max="11270" width="12.3984375" style="497" customWidth="1"/>
    <col min="11271" max="11271" width="12.8984375" style="497" customWidth="1"/>
    <col min="11272" max="11272" width="16.09765625" style="497" customWidth="1"/>
    <col min="11273" max="11273" width="18" style="497" customWidth="1"/>
    <col min="11274" max="11520" width="9.09765625" style="497"/>
    <col min="11521" max="11521" width="8.09765625" style="497" customWidth="1"/>
    <col min="11522" max="11522" width="41" style="497" customWidth="1"/>
    <col min="11523" max="11523" width="32.8984375" style="497" customWidth="1"/>
    <col min="11524" max="11524" width="17.8984375" style="497" customWidth="1"/>
    <col min="11525" max="11525" width="23.09765625" style="497" customWidth="1"/>
    <col min="11526" max="11526" width="12.3984375" style="497" customWidth="1"/>
    <col min="11527" max="11527" width="12.8984375" style="497" customWidth="1"/>
    <col min="11528" max="11528" width="16.09765625" style="497" customWidth="1"/>
    <col min="11529" max="11529" width="18" style="497" customWidth="1"/>
    <col min="11530" max="11776" width="9.09765625" style="497"/>
    <col min="11777" max="11777" width="8.09765625" style="497" customWidth="1"/>
    <col min="11778" max="11778" width="41" style="497" customWidth="1"/>
    <col min="11779" max="11779" width="32.8984375" style="497" customWidth="1"/>
    <col min="11780" max="11780" width="17.8984375" style="497" customWidth="1"/>
    <col min="11781" max="11781" width="23.09765625" style="497" customWidth="1"/>
    <col min="11782" max="11782" width="12.3984375" style="497" customWidth="1"/>
    <col min="11783" max="11783" width="12.8984375" style="497" customWidth="1"/>
    <col min="11784" max="11784" width="16.09765625" style="497" customWidth="1"/>
    <col min="11785" max="11785" width="18" style="497" customWidth="1"/>
    <col min="11786" max="12032" width="9.09765625" style="497"/>
    <col min="12033" max="12033" width="8.09765625" style="497" customWidth="1"/>
    <col min="12034" max="12034" width="41" style="497" customWidth="1"/>
    <col min="12035" max="12035" width="32.8984375" style="497" customWidth="1"/>
    <col min="12036" max="12036" width="17.8984375" style="497" customWidth="1"/>
    <col min="12037" max="12037" width="23.09765625" style="497" customWidth="1"/>
    <col min="12038" max="12038" width="12.3984375" style="497" customWidth="1"/>
    <col min="12039" max="12039" width="12.8984375" style="497" customWidth="1"/>
    <col min="12040" max="12040" width="16.09765625" style="497" customWidth="1"/>
    <col min="12041" max="12041" width="18" style="497" customWidth="1"/>
    <col min="12042" max="12288" width="9.09765625" style="497"/>
    <col min="12289" max="12289" width="8.09765625" style="497" customWidth="1"/>
    <col min="12290" max="12290" width="41" style="497" customWidth="1"/>
    <col min="12291" max="12291" width="32.8984375" style="497" customWidth="1"/>
    <col min="12292" max="12292" width="17.8984375" style="497" customWidth="1"/>
    <col min="12293" max="12293" width="23.09765625" style="497" customWidth="1"/>
    <col min="12294" max="12294" width="12.3984375" style="497" customWidth="1"/>
    <col min="12295" max="12295" width="12.8984375" style="497" customWidth="1"/>
    <col min="12296" max="12296" width="16.09765625" style="497" customWidth="1"/>
    <col min="12297" max="12297" width="18" style="497" customWidth="1"/>
    <col min="12298" max="12544" width="9.09765625" style="497"/>
    <col min="12545" max="12545" width="8.09765625" style="497" customWidth="1"/>
    <col min="12546" max="12546" width="41" style="497" customWidth="1"/>
    <col min="12547" max="12547" width="32.8984375" style="497" customWidth="1"/>
    <col min="12548" max="12548" width="17.8984375" style="497" customWidth="1"/>
    <col min="12549" max="12549" width="23.09765625" style="497" customWidth="1"/>
    <col min="12550" max="12550" width="12.3984375" style="497" customWidth="1"/>
    <col min="12551" max="12551" width="12.8984375" style="497" customWidth="1"/>
    <col min="12552" max="12552" width="16.09765625" style="497" customWidth="1"/>
    <col min="12553" max="12553" width="18" style="497" customWidth="1"/>
    <col min="12554" max="12800" width="9.09765625" style="497"/>
    <col min="12801" max="12801" width="8.09765625" style="497" customWidth="1"/>
    <col min="12802" max="12802" width="41" style="497" customWidth="1"/>
    <col min="12803" max="12803" width="32.8984375" style="497" customWidth="1"/>
    <col min="12804" max="12804" width="17.8984375" style="497" customWidth="1"/>
    <col min="12805" max="12805" width="23.09765625" style="497" customWidth="1"/>
    <col min="12806" max="12806" width="12.3984375" style="497" customWidth="1"/>
    <col min="12807" max="12807" width="12.8984375" style="497" customWidth="1"/>
    <col min="12808" max="12808" width="16.09765625" style="497" customWidth="1"/>
    <col min="12809" max="12809" width="18" style="497" customWidth="1"/>
    <col min="12810" max="13056" width="9.09765625" style="497"/>
    <col min="13057" max="13057" width="8.09765625" style="497" customWidth="1"/>
    <col min="13058" max="13058" width="41" style="497" customWidth="1"/>
    <col min="13059" max="13059" width="32.8984375" style="497" customWidth="1"/>
    <col min="13060" max="13060" width="17.8984375" style="497" customWidth="1"/>
    <col min="13061" max="13061" width="23.09765625" style="497" customWidth="1"/>
    <col min="13062" max="13062" width="12.3984375" style="497" customWidth="1"/>
    <col min="13063" max="13063" width="12.8984375" style="497" customWidth="1"/>
    <col min="13064" max="13064" width="16.09765625" style="497" customWidth="1"/>
    <col min="13065" max="13065" width="18" style="497" customWidth="1"/>
    <col min="13066" max="13312" width="9.09765625" style="497"/>
    <col min="13313" max="13313" width="8.09765625" style="497" customWidth="1"/>
    <col min="13314" max="13314" width="41" style="497" customWidth="1"/>
    <col min="13315" max="13315" width="32.8984375" style="497" customWidth="1"/>
    <col min="13316" max="13316" width="17.8984375" style="497" customWidth="1"/>
    <col min="13317" max="13317" width="23.09765625" style="497" customWidth="1"/>
    <col min="13318" max="13318" width="12.3984375" style="497" customWidth="1"/>
    <col min="13319" max="13319" width="12.8984375" style="497" customWidth="1"/>
    <col min="13320" max="13320" width="16.09765625" style="497" customWidth="1"/>
    <col min="13321" max="13321" width="18" style="497" customWidth="1"/>
    <col min="13322" max="13568" width="9.09765625" style="497"/>
    <col min="13569" max="13569" width="8.09765625" style="497" customWidth="1"/>
    <col min="13570" max="13570" width="41" style="497" customWidth="1"/>
    <col min="13571" max="13571" width="32.8984375" style="497" customWidth="1"/>
    <col min="13572" max="13572" width="17.8984375" style="497" customWidth="1"/>
    <col min="13573" max="13573" width="23.09765625" style="497" customWidth="1"/>
    <col min="13574" max="13574" width="12.3984375" style="497" customWidth="1"/>
    <col min="13575" max="13575" width="12.8984375" style="497" customWidth="1"/>
    <col min="13576" max="13576" width="16.09765625" style="497" customWidth="1"/>
    <col min="13577" max="13577" width="18" style="497" customWidth="1"/>
    <col min="13578" max="13824" width="9.09765625" style="497"/>
    <col min="13825" max="13825" width="8.09765625" style="497" customWidth="1"/>
    <col min="13826" max="13826" width="41" style="497" customWidth="1"/>
    <col min="13827" max="13827" width="32.8984375" style="497" customWidth="1"/>
    <col min="13828" max="13828" width="17.8984375" style="497" customWidth="1"/>
    <col min="13829" max="13829" width="23.09765625" style="497" customWidth="1"/>
    <col min="13830" max="13830" width="12.3984375" style="497" customWidth="1"/>
    <col min="13831" max="13831" width="12.8984375" style="497" customWidth="1"/>
    <col min="13832" max="13832" width="16.09765625" style="497" customWidth="1"/>
    <col min="13833" max="13833" width="18" style="497" customWidth="1"/>
    <col min="13834" max="14080" width="9.09765625" style="497"/>
    <col min="14081" max="14081" width="8.09765625" style="497" customWidth="1"/>
    <col min="14082" max="14082" width="41" style="497" customWidth="1"/>
    <col min="14083" max="14083" width="32.8984375" style="497" customWidth="1"/>
    <col min="14084" max="14084" width="17.8984375" style="497" customWidth="1"/>
    <col min="14085" max="14085" width="23.09765625" style="497" customWidth="1"/>
    <col min="14086" max="14086" width="12.3984375" style="497" customWidth="1"/>
    <col min="14087" max="14087" width="12.8984375" style="497" customWidth="1"/>
    <col min="14088" max="14088" width="16.09765625" style="497" customWidth="1"/>
    <col min="14089" max="14089" width="18" style="497" customWidth="1"/>
    <col min="14090" max="14336" width="9.09765625" style="497"/>
    <col min="14337" max="14337" width="8.09765625" style="497" customWidth="1"/>
    <col min="14338" max="14338" width="41" style="497" customWidth="1"/>
    <col min="14339" max="14339" width="32.8984375" style="497" customWidth="1"/>
    <col min="14340" max="14340" width="17.8984375" style="497" customWidth="1"/>
    <col min="14341" max="14341" width="23.09765625" style="497" customWidth="1"/>
    <col min="14342" max="14342" width="12.3984375" style="497" customWidth="1"/>
    <col min="14343" max="14343" width="12.8984375" style="497" customWidth="1"/>
    <col min="14344" max="14344" width="16.09765625" style="497" customWidth="1"/>
    <col min="14345" max="14345" width="18" style="497" customWidth="1"/>
    <col min="14346" max="14592" width="9.09765625" style="497"/>
    <col min="14593" max="14593" width="8.09765625" style="497" customWidth="1"/>
    <col min="14594" max="14594" width="41" style="497" customWidth="1"/>
    <col min="14595" max="14595" width="32.8984375" style="497" customWidth="1"/>
    <col min="14596" max="14596" width="17.8984375" style="497" customWidth="1"/>
    <col min="14597" max="14597" width="23.09765625" style="497" customWidth="1"/>
    <col min="14598" max="14598" width="12.3984375" style="497" customWidth="1"/>
    <col min="14599" max="14599" width="12.8984375" style="497" customWidth="1"/>
    <col min="14600" max="14600" width="16.09765625" style="497" customWidth="1"/>
    <col min="14601" max="14601" width="18" style="497" customWidth="1"/>
    <col min="14602" max="14848" width="9.09765625" style="497"/>
    <col min="14849" max="14849" width="8.09765625" style="497" customWidth="1"/>
    <col min="14850" max="14850" width="41" style="497" customWidth="1"/>
    <col min="14851" max="14851" width="32.8984375" style="497" customWidth="1"/>
    <col min="14852" max="14852" width="17.8984375" style="497" customWidth="1"/>
    <col min="14853" max="14853" width="23.09765625" style="497" customWidth="1"/>
    <col min="14854" max="14854" width="12.3984375" style="497" customWidth="1"/>
    <col min="14855" max="14855" width="12.8984375" style="497" customWidth="1"/>
    <col min="14856" max="14856" width="16.09765625" style="497" customWidth="1"/>
    <col min="14857" max="14857" width="18" style="497" customWidth="1"/>
    <col min="14858" max="15104" width="9.09765625" style="497"/>
    <col min="15105" max="15105" width="8.09765625" style="497" customWidth="1"/>
    <col min="15106" max="15106" width="41" style="497" customWidth="1"/>
    <col min="15107" max="15107" width="32.8984375" style="497" customWidth="1"/>
    <col min="15108" max="15108" width="17.8984375" style="497" customWidth="1"/>
    <col min="15109" max="15109" width="23.09765625" style="497" customWidth="1"/>
    <col min="15110" max="15110" width="12.3984375" style="497" customWidth="1"/>
    <col min="15111" max="15111" width="12.8984375" style="497" customWidth="1"/>
    <col min="15112" max="15112" width="16.09765625" style="497" customWidth="1"/>
    <col min="15113" max="15113" width="18" style="497" customWidth="1"/>
    <col min="15114" max="15360" width="9.09765625" style="497"/>
    <col min="15361" max="15361" width="8.09765625" style="497" customWidth="1"/>
    <col min="15362" max="15362" width="41" style="497" customWidth="1"/>
    <col min="15363" max="15363" width="32.8984375" style="497" customWidth="1"/>
    <col min="15364" max="15364" width="17.8984375" style="497" customWidth="1"/>
    <col min="15365" max="15365" width="23.09765625" style="497" customWidth="1"/>
    <col min="15366" max="15366" width="12.3984375" style="497" customWidth="1"/>
    <col min="15367" max="15367" width="12.8984375" style="497" customWidth="1"/>
    <col min="15368" max="15368" width="16.09765625" style="497" customWidth="1"/>
    <col min="15369" max="15369" width="18" style="497" customWidth="1"/>
    <col min="15370" max="15616" width="9.09765625" style="497"/>
    <col min="15617" max="15617" width="8.09765625" style="497" customWidth="1"/>
    <col min="15618" max="15618" width="41" style="497" customWidth="1"/>
    <col min="15619" max="15619" width="32.8984375" style="497" customWidth="1"/>
    <col min="15620" max="15620" width="17.8984375" style="497" customWidth="1"/>
    <col min="15621" max="15621" width="23.09765625" style="497" customWidth="1"/>
    <col min="15622" max="15622" width="12.3984375" style="497" customWidth="1"/>
    <col min="15623" max="15623" width="12.8984375" style="497" customWidth="1"/>
    <col min="15624" max="15624" width="16.09765625" style="497" customWidth="1"/>
    <col min="15625" max="15625" width="18" style="497" customWidth="1"/>
    <col min="15626" max="15872" width="9.09765625" style="497"/>
    <col min="15873" max="15873" width="8.09765625" style="497" customWidth="1"/>
    <col min="15874" max="15874" width="41" style="497" customWidth="1"/>
    <col min="15875" max="15875" width="32.8984375" style="497" customWidth="1"/>
    <col min="15876" max="15876" width="17.8984375" style="497" customWidth="1"/>
    <col min="15877" max="15877" width="23.09765625" style="497" customWidth="1"/>
    <col min="15878" max="15878" width="12.3984375" style="497" customWidth="1"/>
    <col min="15879" max="15879" width="12.8984375" style="497" customWidth="1"/>
    <col min="15880" max="15880" width="16.09765625" style="497" customWidth="1"/>
    <col min="15881" max="15881" width="18" style="497" customWidth="1"/>
    <col min="15882" max="16128" width="9.09765625" style="497"/>
    <col min="16129" max="16129" width="8.09765625" style="497" customWidth="1"/>
    <col min="16130" max="16130" width="41" style="497" customWidth="1"/>
    <col min="16131" max="16131" width="32.8984375" style="497" customWidth="1"/>
    <col min="16132" max="16132" width="17.8984375" style="497" customWidth="1"/>
    <col min="16133" max="16133" width="23.09765625" style="497" customWidth="1"/>
    <col min="16134" max="16134" width="12.3984375" style="497" customWidth="1"/>
    <col min="16135" max="16135" width="12.8984375" style="497" customWidth="1"/>
    <col min="16136" max="16136" width="16.09765625" style="497" customWidth="1"/>
    <col min="16137" max="16137" width="18" style="497" customWidth="1"/>
    <col min="16138" max="16384" width="9.09765625" style="497"/>
  </cols>
  <sheetData>
    <row r="1" spans="1:9" x14ac:dyDescent="0.3">
      <c r="A1" s="727" t="s">
        <v>894</v>
      </c>
      <c r="B1" s="728"/>
      <c r="C1" s="728"/>
      <c r="D1" s="728"/>
      <c r="E1" s="728"/>
      <c r="F1" s="728"/>
      <c r="G1" s="728"/>
      <c r="H1" s="728"/>
      <c r="I1" s="778"/>
    </row>
    <row r="2" spans="1:9" s="498" customFormat="1" ht="111.75" customHeight="1" x14ac:dyDescent="0.3">
      <c r="A2" s="491" t="s">
        <v>0</v>
      </c>
      <c r="B2" s="492" t="s">
        <v>1</v>
      </c>
      <c r="C2" s="492" t="s">
        <v>732</v>
      </c>
      <c r="D2" s="492" t="s">
        <v>733</v>
      </c>
      <c r="E2" s="492" t="s">
        <v>734</v>
      </c>
      <c r="F2" s="492" t="s">
        <v>735</v>
      </c>
      <c r="G2" s="492" t="s">
        <v>736</v>
      </c>
      <c r="H2" s="492" t="s">
        <v>737</v>
      </c>
      <c r="I2" s="493" t="s">
        <v>738</v>
      </c>
    </row>
    <row r="3" spans="1:9" ht="15.8" x14ac:dyDescent="0.25">
      <c r="A3" s="494">
        <v>1</v>
      </c>
      <c r="B3" s="495">
        <v>2</v>
      </c>
      <c r="C3" s="495">
        <v>3</v>
      </c>
      <c r="D3" s="495">
        <v>4</v>
      </c>
      <c r="E3" s="495">
        <v>5</v>
      </c>
      <c r="F3" s="495">
        <v>6</v>
      </c>
      <c r="G3" s="495">
        <v>7</v>
      </c>
      <c r="H3" s="495">
        <v>8</v>
      </c>
      <c r="I3" s="496">
        <v>9</v>
      </c>
    </row>
    <row r="4" spans="1:9" ht="31.05" x14ac:dyDescent="0.3">
      <c r="A4" s="491" t="s">
        <v>120</v>
      </c>
      <c r="B4" s="499" t="s">
        <v>739</v>
      </c>
      <c r="C4" s="500">
        <v>8070517</v>
      </c>
      <c r="D4" s="500">
        <v>473036640</v>
      </c>
      <c r="E4" s="500">
        <v>29086977</v>
      </c>
      <c r="F4" s="500">
        <v>0</v>
      </c>
      <c r="G4" s="500">
        <v>8487500</v>
      </c>
      <c r="H4" s="500">
        <v>0</v>
      </c>
      <c r="I4" s="501">
        <v>518681634</v>
      </c>
    </row>
    <row r="5" spans="1:9" ht="31.05" x14ac:dyDescent="0.3">
      <c r="A5" s="580" t="s">
        <v>122</v>
      </c>
      <c r="B5" s="502" t="s">
        <v>855</v>
      </c>
      <c r="C5" s="503">
        <v>750000</v>
      </c>
      <c r="D5" s="503"/>
      <c r="E5" s="503"/>
      <c r="F5" s="503"/>
      <c r="G5" s="503">
        <v>32560952</v>
      </c>
      <c r="H5" s="503"/>
      <c r="I5" s="504">
        <v>33310952</v>
      </c>
    </row>
    <row r="6" spans="1:9" x14ac:dyDescent="0.3">
      <c r="A6" s="494" t="s">
        <v>126</v>
      </c>
      <c r="B6" s="502" t="s">
        <v>740</v>
      </c>
      <c r="C6" s="503">
        <v>0</v>
      </c>
      <c r="D6" s="503">
        <v>0</v>
      </c>
      <c r="E6" s="503">
        <v>0</v>
      </c>
      <c r="F6" s="503">
        <v>0</v>
      </c>
      <c r="G6" s="503">
        <v>0</v>
      </c>
      <c r="H6" s="503">
        <v>0</v>
      </c>
      <c r="I6" s="504">
        <v>19333979</v>
      </c>
    </row>
    <row r="7" spans="1:9" x14ac:dyDescent="0.3">
      <c r="A7" s="494" t="s">
        <v>129</v>
      </c>
      <c r="B7" s="502" t="s">
        <v>741</v>
      </c>
      <c r="C7" s="503">
        <v>0</v>
      </c>
      <c r="D7" s="503">
        <v>16428448</v>
      </c>
      <c r="E7" s="503">
        <v>2905531</v>
      </c>
      <c r="F7" s="503">
        <v>0</v>
      </c>
      <c r="G7" s="503">
        <v>0</v>
      </c>
      <c r="H7" s="503">
        <v>0</v>
      </c>
      <c r="I7" s="504">
        <v>0</v>
      </c>
    </row>
    <row r="8" spans="1:9" x14ac:dyDescent="0.3">
      <c r="A8" s="491" t="s">
        <v>9</v>
      </c>
      <c r="B8" s="499" t="s">
        <v>742</v>
      </c>
      <c r="C8" s="500">
        <f>SUM(C5:C7)</f>
        <v>750000</v>
      </c>
      <c r="D8" s="500">
        <f>SUM(D5:D7)</f>
        <v>16428448</v>
      </c>
      <c r="E8" s="500">
        <f>SUM(E5:E7)</f>
        <v>2905531</v>
      </c>
      <c r="F8" s="500">
        <f t="shared" ref="F8:H8" si="0">SUM(F6:F7)</f>
        <v>0</v>
      </c>
      <c r="G8" s="500">
        <f>SUM(G5:G7)</f>
        <v>32560952</v>
      </c>
      <c r="H8" s="500">
        <f t="shared" si="0"/>
        <v>0</v>
      </c>
      <c r="I8" s="500">
        <f>SUM(I5:I7)</f>
        <v>52644931</v>
      </c>
    </row>
    <row r="9" spans="1:9" x14ac:dyDescent="0.3">
      <c r="A9" s="494">
        <v>13</v>
      </c>
      <c r="B9" s="502" t="s">
        <v>856</v>
      </c>
      <c r="C9" s="503">
        <v>0</v>
      </c>
      <c r="D9" s="503">
        <v>0</v>
      </c>
      <c r="E9" s="503">
        <v>0</v>
      </c>
      <c r="F9" s="503">
        <v>0</v>
      </c>
      <c r="G9" s="503">
        <v>20083979</v>
      </c>
      <c r="H9" s="503">
        <v>0</v>
      </c>
      <c r="I9" s="504">
        <v>20083979</v>
      </c>
    </row>
    <row r="10" spans="1:9" x14ac:dyDescent="0.3">
      <c r="A10" s="491" t="s">
        <v>140</v>
      </c>
      <c r="B10" s="499" t="s">
        <v>743</v>
      </c>
      <c r="C10" s="500">
        <v>0</v>
      </c>
      <c r="D10" s="500">
        <f>SUM(D9)</f>
        <v>0</v>
      </c>
      <c r="E10" s="500">
        <v>0</v>
      </c>
      <c r="F10" s="500">
        <v>0</v>
      </c>
      <c r="G10" s="500">
        <f>SUM(G9)</f>
        <v>20083979</v>
      </c>
      <c r="H10" s="500">
        <f t="shared" ref="H10:I10" si="1">SUM(H9)</f>
        <v>0</v>
      </c>
      <c r="I10" s="500">
        <f t="shared" si="1"/>
        <v>20083979</v>
      </c>
    </row>
    <row r="11" spans="1:9" x14ac:dyDescent="0.3">
      <c r="A11" s="491" t="s">
        <v>180</v>
      </c>
      <c r="B11" s="499" t="s">
        <v>744</v>
      </c>
      <c r="C11" s="500">
        <f>C4+C8-C10</f>
        <v>8820517</v>
      </c>
      <c r="D11" s="500">
        <f t="shared" ref="D11:I11" si="2">D4+D8-D10</f>
        <v>489465088</v>
      </c>
      <c r="E11" s="500">
        <f t="shared" si="2"/>
        <v>31992508</v>
      </c>
      <c r="F11" s="500">
        <f t="shared" si="2"/>
        <v>0</v>
      </c>
      <c r="G11" s="500">
        <f t="shared" si="2"/>
        <v>20964473</v>
      </c>
      <c r="H11" s="500">
        <f t="shared" si="2"/>
        <v>0</v>
      </c>
      <c r="I11" s="500">
        <f t="shared" si="2"/>
        <v>551242586</v>
      </c>
    </row>
    <row r="12" spans="1:9" ht="31.05" x14ac:dyDescent="0.3">
      <c r="A12" s="491" t="s">
        <v>15</v>
      </c>
      <c r="B12" s="499" t="s">
        <v>745</v>
      </c>
      <c r="C12" s="500">
        <v>8070517</v>
      </c>
      <c r="D12" s="500">
        <v>150261829</v>
      </c>
      <c r="E12" s="500">
        <v>20891268</v>
      </c>
      <c r="F12" s="500">
        <v>0</v>
      </c>
      <c r="G12" s="500">
        <v>0</v>
      </c>
      <c r="H12" s="500">
        <v>0</v>
      </c>
      <c r="I12" s="501">
        <v>179223614</v>
      </c>
    </row>
    <row r="13" spans="1:9" x14ac:dyDescent="0.3">
      <c r="A13" s="494" t="s">
        <v>143</v>
      </c>
      <c r="B13" s="502" t="s">
        <v>746</v>
      </c>
      <c r="C13" s="503">
        <v>0</v>
      </c>
      <c r="D13" s="503">
        <v>12755086</v>
      </c>
      <c r="E13" s="503">
        <v>3922306</v>
      </c>
      <c r="F13" s="503">
        <v>0</v>
      </c>
      <c r="G13" s="503">
        <v>0</v>
      </c>
      <c r="H13" s="503">
        <v>0</v>
      </c>
      <c r="I13" s="504">
        <v>16677392</v>
      </c>
    </row>
    <row r="14" spans="1:9" ht="31.05" x14ac:dyDescent="0.3">
      <c r="A14" s="491" t="s">
        <v>147</v>
      </c>
      <c r="B14" s="499" t="s">
        <v>747</v>
      </c>
      <c r="C14" s="500">
        <v>8070517</v>
      </c>
      <c r="D14" s="500">
        <f>D12+D13</f>
        <v>163016915</v>
      </c>
      <c r="E14" s="500">
        <f>E12+E13</f>
        <v>24813574</v>
      </c>
      <c r="F14" s="500">
        <f t="shared" ref="F14:I14" si="3">F12+F13</f>
        <v>0</v>
      </c>
      <c r="G14" s="500">
        <f t="shared" si="3"/>
        <v>0</v>
      </c>
      <c r="H14" s="500">
        <f t="shared" si="3"/>
        <v>0</v>
      </c>
      <c r="I14" s="500">
        <f t="shared" si="3"/>
        <v>195901006</v>
      </c>
    </row>
    <row r="15" spans="1:9" x14ac:dyDescent="0.3">
      <c r="A15" s="491" t="s">
        <v>156</v>
      </c>
      <c r="B15" s="499" t="s">
        <v>748</v>
      </c>
      <c r="C15" s="500">
        <v>8070517</v>
      </c>
      <c r="D15" s="500">
        <f>D14</f>
        <v>163016915</v>
      </c>
      <c r="E15" s="500">
        <f t="shared" ref="E15:I15" si="4">E14</f>
        <v>24813574</v>
      </c>
      <c r="F15" s="500">
        <f t="shared" ref="F15" si="5">F14</f>
        <v>0</v>
      </c>
      <c r="G15" s="500">
        <f t="shared" ref="G15" si="6">G14</f>
        <v>0</v>
      </c>
      <c r="H15" s="500">
        <f t="shared" ref="H15" si="7">H14</f>
        <v>0</v>
      </c>
      <c r="I15" s="500">
        <f t="shared" si="4"/>
        <v>195901006</v>
      </c>
    </row>
    <row r="16" spans="1:9" x14ac:dyDescent="0.3">
      <c r="A16" s="491" t="s">
        <v>158</v>
      </c>
      <c r="B16" s="499" t="s">
        <v>749</v>
      </c>
      <c r="C16" s="500">
        <f>C11-C15</f>
        <v>750000</v>
      </c>
      <c r="D16" s="500">
        <f>D11-D15</f>
        <v>326448173</v>
      </c>
      <c r="E16" s="500">
        <f t="shared" ref="E16:I16" si="8">E11-E15</f>
        <v>7178934</v>
      </c>
      <c r="F16" s="500">
        <f t="shared" si="8"/>
        <v>0</v>
      </c>
      <c r="G16" s="500">
        <f t="shared" si="8"/>
        <v>20964473</v>
      </c>
      <c r="H16" s="500">
        <f t="shared" si="8"/>
        <v>0</v>
      </c>
      <c r="I16" s="500">
        <f t="shared" si="8"/>
        <v>355341580</v>
      </c>
    </row>
    <row r="17" spans="1:9" ht="16.100000000000001" thickBot="1" x14ac:dyDescent="0.35">
      <c r="A17" s="505" t="s">
        <v>750</v>
      </c>
      <c r="B17" s="506" t="s">
        <v>751</v>
      </c>
      <c r="C17" s="507">
        <v>8070517</v>
      </c>
      <c r="D17" s="507">
        <v>63000</v>
      </c>
      <c r="E17" s="507">
        <v>11363379</v>
      </c>
      <c r="F17" s="507">
        <v>0</v>
      </c>
      <c r="G17" s="507">
        <v>0</v>
      </c>
      <c r="H17" s="507">
        <v>0</v>
      </c>
      <c r="I17" s="508">
        <v>19496896</v>
      </c>
    </row>
  </sheetData>
  <mergeCells count="1">
    <mergeCell ref="A1:I1"/>
  </mergeCells>
  <printOptions horizontalCentered="1"/>
  <pageMargins left="0.11811023622047245" right="0.11811023622047245" top="1.1417322834645669" bottom="0.74803149606299213" header="0.31496062992125984" footer="0.31496062992125984"/>
  <pageSetup paperSize="9" orientation="landscape" r:id="rId1"/>
  <headerFooter>
    <oddHeader xml:space="preserve">&amp;LBalatonszőlős Község 
Önkormányzata &amp;C&amp;"-,Félkövér"16. melléklet
az önkormányzat 2017. évi költségvetési gazdálkodási beszámolójáról szóló
6./2018. (V. 18.) önkormányzati rendeletéhez&amp;R&amp;P. oldal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Layout" zoomScaleNormal="100" workbookViewId="0">
      <selection activeCell="C8" sqref="C8"/>
    </sheetView>
  </sheetViews>
  <sheetFormatPr defaultRowHeight="15.55" x14ac:dyDescent="0.3"/>
  <cols>
    <col min="1" max="1" width="38.296875" style="313" bestFit="1" customWidth="1"/>
    <col min="2" max="2" width="32.09765625" style="313" bestFit="1" customWidth="1"/>
    <col min="3" max="3" width="17.3984375" style="313" customWidth="1"/>
    <col min="4" max="4" width="18.296875" style="313" bestFit="1" customWidth="1"/>
    <col min="5" max="256" width="9.09765625" style="313"/>
    <col min="257" max="257" width="43.8984375" style="313" customWidth="1"/>
    <col min="258" max="258" width="33.296875" style="313" customWidth="1"/>
    <col min="259" max="259" width="16" style="313" customWidth="1"/>
    <col min="260" max="512" width="9.09765625" style="313"/>
    <col min="513" max="513" width="43.8984375" style="313" customWidth="1"/>
    <col min="514" max="514" width="33.296875" style="313" customWidth="1"/>
    <col min="515" max="515" width="16" style="313" customWidth="1"/>
    <col min="516" max="768" width="9.09765625" style="313"/>
    <col min="769" max="769" width="43.8984375" style="313" customWidth="1"/>
    <col min="770" max="770" width="33.296875" style="313" customWidth="1"/>
    <col min="771" max="771" width="16" style="313" customWidth="1"/>
    <col min="772" max="1024" width="9.09765625" style="313"/>
    <col min="1025" max="1025" width="43.8984375" style="313" customWidth="1"/>
    <col min="1026" max="1026" width="33.296875" style="313" customWidth="1"/>
    <col min="1027" max="1027" width="16" style="313" customWidth="1"/>
    <col min="1028" max="1280" width="9.09765625" style="313"/>
    <col min="1281" max="1281" width="43.8984375" style="313" customWidth="1"/>
    <col min="1282" max="1282" width="33.296875" style="313" customWidth="1"/>
    <col min="1283" max="1283" width="16" style="313" customWidth="1"/>
    <col min="1284" max="1536" width="9.09765625" style="313"/>
    <col min="1537" max="1537" width="43.8984375" style="313" customWidth="1"/>
    <col min="1538" max="1538" width="33.296875" style="313" customWidth="1"/>
    <col min="1539" max="1539" width="16" style="313" customWidth="1"/>
    <col min="1540" max="1792" width="9.09765625" style="313"/>
    <col min="1793" max="1793" width="43.8984375" style="313" customWidth="1"/>
    <col min="1794" max="1794" width="33.296875" style="313" customWidth="1"/>
    <col min="1795" max="1795" width="16" style="313" customWidth="1"/>
    <col min="1796" max="2048" width="9.09765625" style="313"/>
    <col min="2049" max="2049" width="43.8984375" style="313" customWidth="1"/>
    <col min="2050" max="2050" width="33.296875" style="313" customWidth="1"/>
    <col min="2051" max="2051" width="16" style="313" customWidth="1"/>
    <col min="2052" max="2304" width="9.09765625" style="313"/>
    <col min="2305" max="2305" width="43.8984375" style="313" customWidth="1"/>
    <col min="2306" max="2306" width="33.296875" style="313" customWidth="1"/>
    <col min="2307" max="2307" width="16" style="313" customWidth="1"/>
    <col min="2308" max="2560" width="9.09765625" style="313"/>
    <col min="2561" max="2561" width="43.8984375" style="313" customWidth="1"/>
    <col min="2562" max="2562" width="33.296875" style="313" customWidth="1"/>
    <col min="2563" max="2563" width="16" style="313" customWidth="1"/>
    <col min="2564" max="2816" width="9.09765625" style="313"/>
    <col min="2817" max="2817" width="43.8984375" style="313" customWidth="1"/>
    <col min="2818" max="2818" width="33.296875" style="313" customWidth="1"/>
    <col min="2819" max="2819" width="16" style="313" customWidth="1"/>
    <col min="2820" max="3072" width="9.09765625" style="313"/>
    <col min="3073" max="3073" width="43.8984375" style="313" customWidth="1"/>
    <col min="3074" max="3074" width="33.296875" style="313" customWidth="1"/>
    <col min="3075" max="3075" width="16" style="313" customWidth="1"/>
    <col min="3076" max="3328" width="9.09765625" style="313"/>
    <col min="3329" max="3329" width="43.8984375" style="313" customWidth="1"/>
    <col min="3330" max="3330" width="33.296875" style="313" customWidth="1"/>
    <col min="3331" max="3331" width="16" style="313" customWidth="1"/>
    <col min="3332" max="3584" width="9.09765625" style="313"/>
    <col min="3585" max="3585" width="43.8984375" style="313" customWidth="1"/>
    <col min="3586" max="3586" width="33.296875" style="313" customWidth="1"/>
    <col min="3587" max="3587" width="16" style="313" customWidth="1"/>
    <col min="3588" max="3840" width="9.09765625" style="313"/>
    <col min="3841" max="3841" width="43.8984375" style="313" customWidth="1"/>
    <col min="3842" max="3842" width="33.296875" style="313" customWidth="1"/>
    <col min="3843" max="3843" width="16" style="313" customWidth="1"/>
    <col min="3844" max="4096" width="9.09765625" style="313"/>
    <col min="4097" max="4097" width="43.8984375" style="313" customWidth="1"/>
    <col min="4098" max="4098" width="33.296875" style="313" customWidth="1"/>
    <col min="4099" max="4099" width="16" style="313" customWidth="1"/>
    <col min="4100" max="4352" width="9.09765625" style="313"/>
    <col min="4353" max="4353" width="43.8984375" style="313" customWidth="1"/>
    <col min="4354" max="4354" width="33.296875" style="313" customWidth="1"/>
    <col min="4355" max="4355" width="16" style="313" customWidth="1"/>
    <col min="4356" max="4608" width="9.09765625" style="313"/>
    <col min="4609" max="4609" width="43.8984375" style="313" customWidth="1"/>
    <col min="4610" max="4610" width="33.296875" style="313" customWidth="1"/>
    <col min="4611" max="4611" width="16" style="313" customWidth="1"/>
    <col min="4612" max="4864" width="9.09765625" style="313"/>
    <col min="4865" max="4865" width="43.8984375" style="313" customWidth="1"/>
    <col min="4866" max="4866" width="33.296875" style="313" customWidth="1"/>
    <col min="4867" max="4867" width="16" style="313" customWidth="1"/>
    <col min="4868" max="5120" width="9.09765625" style="313"/>
    <col min="5121" max="5121" width="43.8984375" style="313" customWidth="1"/>
    <col min="5122" max="5122" width="33.296875" style="313" customWidth="1"/>
    <col min="5123" max="5123" width="16" style="313" customWidth="1"/>
    <col min="5124" max="5376" width="9.09765625" style="313"/>
    <col min="5377" max="5377" width="43.8984375" style="313" customWidth="1"/>
    <col min="5378" max="5378" width="33.296875" style="313" customWidth="1"/>
    <col min="5379" max="5379" width="16" style="313" customWidth="1"/>
    <col min="5380" max="5632" width="9.09765625" style="313"/>
    <col min="5633" max="5633" width="43.8984375" style="313" customWidth="1"/>
    <col min="5634" max="5634" width="33.296875" style="313" customWidth="1"/>
    <col min="5635" max="5635" width="16" style="313" customWidth="1"/>
    <col min="5636" max="5888" width="9.09765625" style="313"/>
    <col min="5889" max="5889" width="43.8984375" style="313" customWidth="1"/>
    <col min="5890" max="5890" width="33.296875" style="313" customWidth="1"/>
    <col min="5891" max="5891" width="16" style="313" customWidth="1"/>
    <col min="5892" max="6144" width="9.09765625" style="313"/>
    <col min="6145" max="6145" width="43.8984375" style="313" customWidth="1"/>
    <col min="6146" max="6146" width="33.296875" style="313" customWidth="1"/>
    <col min="6147" max="6147" width="16" style="313" customWidth="1"/>
    <col min="6148" max="6400" width="9.09765625" style="313"/>
    <col min="6401" max="6401" width="43.8984375" style="313" customWidth="1"/>
    <col min="6402" max="6402" width="33.296875" style="313" customWidth="1"/>
    <col min="6403" max="6403" width="16" style="313" customWidth="1"/>
    <col min="6404" max="6656" width="9.09765625" style="313"/>
    <col min="6657" max="6657" width="43.8984375" style="313" customWidth="1"/>
    <col min="6658" max="6658" width="33.296875" style="313" customWidth="1"/>
    <col min="6659" max="6659" width="16" style="313" customWidth="1"/>
    <col min="6660" max="6912" width="9.09765625" style="313"/>
    <col min="6913" max="6913" width="43.8984375" style="313" customWidth="1"/>
    <col min="6914" max="6914" width="33.296875" style="313" customWidth="1"/>
    <col min="6915" max="6915" width="16" style="313" customWidth="1"/>
    <col min="6916" max="7168" width="9.09765625" style="313"/>
    <col min="7169" max="7169" width="43.8984375" style="313" customWidth="1"/>
    <col min="7170" max="7170" width="33.296875" style="313" customWidth="1"/>
    <col min="7171" max="7171" width="16" style="313" customWidth="1"/>
    <col min="7172" max="7424" width="9.09765625" style="313"/>
    <col min="7425" max="7425" width="43.8984375" style="313" customWidth="1"/>
    <col min="7426" max="7426" width="33.296875" style="313" customWidth="1"/>
    <col min="7427" max="7427" width="16" style="313" customWidth="1"/>
    <col min="7428" max="7680" width="9.09765625" style="313"/>
    <col min="7681" max="7681" width="43.8984375" style="313" customWidth="1"/>
    <col min="7682" max="7682" width="33.296875" style="313" customWidth="1"/>
    <col min="7683" max="7683" width="16" style="313" customWidth="1"/>
    <col min="7684" max="7936" width="9.09765625" style="313"/>
    <col min="7937" max="7937" width="43.8984375" style="313" customWidth="1"/>
    <col min="7938" max="7938" width="33.296875" style="313" customWidth="1"/>
    <col min="7939" max="7939" width="16" style="313" customWidth="1"/>
    <col min="7940" max="8192" width="9.09765625" style="313"/>
    <col min="8193" max="8193" width="43.8984375" style="313" customWidth="1"/>
    <col min="8194" max="8194" width="33.296875" style="313" customWidth="1"/>
    <col min="8195" max="8195" width="16" style="313" customWidth="1"/>
    <col min="8196" max="8448" width="9.09765625" style="313"/>
    <col min="8449" max="8449" width="43.8984375" style="313" customWidth="1"/>
    <col min="8450" max="8450" width="33.296875" style="313" customWidth="1"/>
    <col min="8451" max="8451" width="16" style="313" customWidth="1"/>
    <col min="8452" max="8704" width="9.09765625" style="313"/>
    <col min="8705" max="8705" width="43.8984375" style="313" customWidth="1"/>
    <col min="8706" max="8706" width="33.296875" style="313" customWidth="1"/>
    <col min="8707" max="8707" width="16" style="313" customWidth="1"/>
    <col min="8708" max="8960" width="9.09765625" style="313"/>
    <col min="8961" max="8961" width="43.8984375" style="313" customWidth="1"/>
    <col min="8962" max="8962" width="33.296875" style="313" customWidth="1"/>
    <col min="8963" max="8963" width="16" style="313" customWidth="1"/>
    <col min="8964" max="9216" width="9.09765625" style="313"/>
    <col min="9217" max="9217" width="43.8984375" style="313" customWidth="1"/>
    <col min="9218" max="9218" width="33.296875" style="313" customWidth="1"/>
    <col min="9219" max="9219" width="16" style="313" customWidth="1"/>
    <col min="9220" max="9472" width="9.09765625" style="313"/>
    <col min="9473" max="9473" width="43.8984375" style="313" customWidth="1"/>
    <col min="9474" max="9474" width="33.296875" style="313" customWidth="1"/>
    <col min="9475" max="9475" width="16" style="313" customWidth="1"/>
    <col min="9476" max="9728" width="9.09765625" style="313"/>
    <col min="9729" max="9729" width="43.8984375" style="313" customWidth="1"/>
    <col min="9730" max="9730" width="33.296875" style="313" customWidth="1"/>
    <col min="9731" max="9731" width="16" style="313" customWidth="1"/>
    <col min="9732" max="9984" width="9.09765625" style="313"/>
    <col min="9985" max="9985" width="43.8984375" style="313" customWidth="1"/>
    <col min="9986" max="9986" width="33.296875" style="313" customWidth="1"/>
    <col min="9987" max="9987" width="16" style="313" customWidth="1"/>
    <col min="9988" max="10240" width="9.09765625" style="313"/>
    <col min="10241" max="10241" width="43.8984375" style="313" customWidth="1"/>
    <col min="10242" max="10242" width="33.296875" style="313" customWidth="1"/>
    <col min="10243" max="10243" width="16" style="313" customWidth="1"/>
    <col min="10244" max="10496" width="9.09765625" style="313"/>
    <col min="10497" max="10497" width="43.8984375" style="313" customWidth="1"/>
    <col min="10498" max="10498" width="33.296875" style="313" customWidth="1"/>
    <col min="10499" max="10499" width="16" style="313" customWidth="1"/>
    <col min="10500" max="10752" width="9.09765625" style="313"/>
    <col min="10753" max="10753" width="43.8984375" style="313" customWidth="1"/>
    <col min="10754" max="10754" width="33.296875" style="313" customWidth="1"/>
    <col min="10755" max="10755" width="16" style="313" customWidth="1"/>
    <col min="10756" max="11008" width="9.09765625" style="313"/>
    <col min="11009" max="11009" width="43.8984375" style="313" customWidth="1"/>
    <col min="11010" max="11010" width="33.296875" style="313" customWidth="1"/>
    <col min="11011" max="11011" width="16" style="313" customWidth="1"/>
    <col min="11012" max="11264" width="9.09765625" style="313"/>
    <col min="11265" max="11265" width="43.8984375" style="313" customWidth="1"/>
    <col min="11266" max="11266" width="33.296875" style="313" customWidth="1"/>
    <col min="11267" max="11267" width="16" style="313" customWidth="1"/>
    <col min="11268" max="11520" width="9.09765625" style="313"/>
    <col min="11521" max="11521" width="43.8984375" style="313" customWidth="1"/>
    <col min="11522" max="11522" width="33.296875" style="313" customWidth="1"/>
    <col min="11523" max="11523" width="16" style="313" customWidth="1"/>
    <col min="11524" max="11776" width="9.09765625" style="313"/>
    <col min="11777" max="11777" width="43.8984375" style="313" customWidth="1"/>
    <col min="11778" max="11778" width="33.296875" style="313" customWidth="1"/>
    <col min="11779" max="11779" width="16" style="313" customWidth="1"/>
    <col min="11780" max="12032" width="9.09765625" style="313"/>
    <col min="12033" max="12033" width="43.8984375" style="313" customWidth="1"/>
    <col min="12034" max="12034" width="33.296875" style="313" customWidth="1"/>
    <col min="12035" max="12035" width="16" style="313" customWidth="1"/>
    <col min="12036" max="12288" width="9.09765625" style="313"/>
    <col min="12289" max="12289" width="43.8984375" style="313" customWidth="1"/>
    <col min="12290" max="12290" width="33.296875" style="313" customWidth="1"/>
    <col min="12291" max="12291" width="16" style="313" customWidth="1"/>
    <col min="12292" max="12544" width="9.09765625" style="313"/>
    <col min="12545" max="12545" width="43.8984375" style="313" customWidth="1"/>
    <col min="12546" max="12546" width="33.296875" style="313" customWidth="1"/>
    <col min="12547" max="12547" width="16" style="313" customWidth="1"/>
    <col min="12548" max="12800" width="9.09765625" style="313"/>
    <col min="12801" max="12801" width="43.8984375" style="313" customWidth="1"/>
    <col min="12802" max="12802" width="33.296875" style="313" customWidth="1"/>
    <col min="12803" max="12803" width="16" style="313" customWidth="1"/>
    <col min="12804" max="13056" width="9.09765625" style="313"/>
    <col min="13057" max="13057" width="43.8984375" style="313" customWidth="1"/>
    <col min="13058" max="13058" width="33.296875" style="313" customWidth="1"/>
    <col min="13059" max="13059" width="16" style="313" customWidth="1"/>
    <col min="13060" max="13312" width="9.09765625" style="313"/>
    <col min="13313" max="13313" width="43.8984375" style="313" customWidth="1"/>
    <col min="13314" max="13314" width="33.296875" style="313" customWidth="1"/>
    <col min="13315" max="13315" width="16" style="313" customWidth="1"/>
    <col min="13316" max="13568" width="9.09765625" style="313"/>
    <col min="13569" max="13569" width="43.8984375" style="313" customWidth="1"/>
    <col min="13570" max="13570" width="33.296875" style="313" customWidth="1"/>
    <col min="13571" max="13571" width="16" style="313" customWidth="1"/>
    <col min="13572" max="13824" width="9.09765625" style="313"/>
    <col min="13825" max="13825" width="43.8984375" style="313" customWidth="1"/>
    <col min="13826" max="13826" width="33.296875" style="313" customWidth="1"/>
    <col min="13827" max="13827" width="16" style="313" customWidth="1"/>
    <col min="13828" max="14080" width="9.09765625" style="313"/>
    <col min="14081" max="14081" width="43.8984375" style="313" customWidth="1"/>
    <col min="14082" max="14082" width="33.296875" style="313" customWidth="1"/>
    <col min="14083" max="14083" width="16" style="313" customWidth="1"/>
    <col min="14084" max="14336" width="9.09765625" style="313"/>
    <col min="14337" max="14337" width="43.8984375" style="313" customWidth="1"/>
    <col min="14338" max="14338" width="33.296875" style="313" customWidth="1"/>
    <col min="14339" max="14339" width="16" style="313" customWidth="1"/>
    <col min="14340" max="14592" width="9.09765625" style="313"/>
    <col min="14593" max="14593" width="43.8984375" style="313" customWidth="1"/>
    <col min="14594" max="14594" width="33.296875" style="313" customWidth="1"/>
    <col min="14595" max="14595" width="16" style="313" customWidth="1"/>
    <col min="14596" max="14848" width="9.09765625" style="313"/>
    <col min="14849" max="14849" width="43.8984375" style="313" customWidth="1"/>
    <col min="14850" max="14850" width="33.296875" style="313" customWidth="1"/>
    <col min="14851" max="14851" width="16" style="313" customWidth="1"/>
    <col min="14852" max="15104" width="9.09765625" style="313"/>
    <col min="15105" max="15105" width="43.8984375" style="313" customWidth="1"/>
    <col min="15106" max="15106" width="33.296875" style="313" customWidth="1"/>
    <col min="15107" max="15107" width="16" style="313" customWidth="1"/>
    <col min="15108" max="15360" width="9.09765625" style="313"/>
    <col min="15361" max="15361" width="43.8984375" style="313" customWidth="1"/>
    <col min="15362" max="15362" width="33.296875" style="313" customWidth="1"/>
    <col min="15363" max="15363" width="16" style="313" customWidth="1"/>
    <col min="15364" max="15616" width="9.09765625" style="313"/>
    <col min="15617" max="15617" width="43.8984375" style="313" customWidth="1"/>
    <col min="15618" max="15618" width="33.296875" style="313" customWidth="1"/>
    <col min="15619" max="15619" width="16" style="313" customWidth="1"/>
    <col min="15620" max="15872" width="9.09765625" style="313"/>
    <col min="15873" max="15873" width="43.8984375" style="313" customWidth="1"/>
    <col min="15874" max="15874" width="33.296875" style="313" customWidth="1"/>
    <col min="15875" max="15875" width="16" style="313" customWidth="1"/>
    <col min="15876" max="16128" width="9.09765625" style="313"/>
    <col min="16129" max="16129" width="43.8984375" style="313" customWidth="1"/>
    <col min="16130" max="16130" width="33.296875" style="313" customWidth="1"/>
    <col min="16131" max="16131" width="16" style="313" customWidth="1"/>
    <col min="16132" max="16384" width="9.09765625" style="313"/>
  </cols>
  <sheetData>
    <row r="1" spans="1:3" ht="15.8" x14ac:dyDescent="0.25">
      <c r="A1" s="273"/>
      <c r="B1" s="273"/>
      <c r="C1" s="368"/>
    </row>
    <row r="2" spans="1:3" x14ac:dyDescent="0.3">
      <c r="A2" s="779" t="s">
        <v>895</v>
      </c>
      <c r="B2" s="779"/>
      <c r="C2" s="779"/>
    </row>
    <row r="3" spans="1:3" ht="15.8" x14ac:dyDescent="0.25">
      <c r="A3" s="273"/>
      <c r="B3" s="273"/>
      <c r="C3" s="368"/>
    </row>
    <row r="4" spans="1:3" s="517" customFormat="1" x14ac:dyDescent="0.3">
      <c r="A4" s="515" t="s">
        <v>1</v>
      </c>
      <c r="B4" s="515" t="s">
        <v>752</v>
      </c>
      <c r="C4" s="516" t="s">
        <v>812</v>
      </c>
    </row>
    <row r="5" spans="1:3" x14ac:dyDescent="0.3">
      <c r="A5" s="510" t="s">
        <v>753</v>
      </c>
      <c r="B5" s="510"/>
      <c r="C5" s="509"/>
    </row>
    <row r="6" spans="1:3" ht="15.8" x14ac:dyDescent="0.25">
      <c r="A6" s="511"/>
      <c r="B6" s="511"/>
      <c r="C6" s="512"/>
    </row>
    <row r="7" spans="1:3" ht="15.8" x14ac:dyDescent="0.25">
      <c r="A7" s="511"/>
      <c r="B7" s="511"/>
      <c r="C7" s="512"/>
    </row>
    <row r="8" spans="1:3" ht="15.8" x14ac:dyDescent="0.25">
      <c r="A8" s="511"/>
      <c r="B8" s="511"/>
      <c r="C8" s="512"/>
    </row>
    <row r="9" spans="1:3" ht="15.8" x14ac:dyDescent="0.25">
      <c r="A9" s="511"/>
      <c r="B9" s="511"/>
      <c r="C9" s="512"/>
    </row>
    <row r="10" spans="1:3" x14ac:dyDescent="0.3">
      <c r="A10" s="513" t="s">
        <v>754</v>
      </c>
      <c r="B10" s="513"/>
      <c r="C10" s="514">
        <f>C6+C7+C8+C9</f>
        <v>0</v>
      </c>
    </row>
    <row r="11" spans="1:3" ht="15.8" x14ac:dyDescent="0.25">
      <c r="A11" s="511"/>
      <c r="B11" s="511"/>
      <c r="C11" s="512"/>
    </row>
    <row r="12" spans="1:3" x14ac:dyDescent="0.3">
      <c r="A12" s="510" t="s">
        <v>755</v>
      </c>
      <c r="B12" s="510"/>
      <c r="C12" s="509"/>
    </row>
    <row r="13" spans="1:3" ht="15.8" x14ac:dyDescent="0.25">
      <c r="A13" s="511"/>
      <c r="B13" s="511"/>
      <c r="C13" s="512"/>
    </row>
    <row r="14" spans="1:3" x14ac:dyDescent="0.3">
      <c r="A14" s="513" t="s">
        <v>754</v>
      </c>
      <c r="B14" s="513"/>
      <c r="C14" s="514">
        <f>C13</f>
        <v>0</v>
      </c>
    </row>
    <row r="15" spans="1:3" ht="15.8" x14ac:dyDescent="0.25">
      <c r="A15" s="513"/>
      <c r="B15" s="513"/>
      <c r="C15" s="514"/>
    </row>
    <row r="16" spans="1:3" x14ac:dyDescent="0.3">
      <c r="A16" s="510" t="s">
        <v>756</v>
      </c>
      <c r="B16" s="510"/>
      <c r="C16" s="514">
        <v>0</v>
      </c>
    </row>
    <row r="17" spans="1:4" ht="15.8" x14ac:dyDescent="0.25">
      <c r="A17" s="510"/>
      <c r="B17" s="510"/>
      <c r="C17" s="514"/>
    </row>
    <row r="18" spans="1:4" ht="15.8" x14ac:dyDescent="0.25">
      <c r="A18" s="513"/>
      <c r="B18" s="513"/>
      <c r="C18" s="514"/>
    </row>
    <row r="19" spans="1:4" x14ac:dyDescent="0.3">
      <c r="A19" s="510" t="s">
        <v>757</v>
      </c>
      <c r="B19" s="510"/>
      <c r="C19" s="514">
        <v>0</v>
      </c>
    </row>
    <row r="20" spans="1:4" x14ac:dyDescent="0.3">
      <c r="A20" s="513"/>
      <c r="B20" s="513"/>
      <c r="C20" s="514"/>
    </row>
    <row r="21" spans="1:4" x14ac:dyDescent="0.3">
      <c r="A21" s="513" t="s">
        <v>758</v>
      </c>
      <c r="B21" s="513"/>
      <c r="C21" s="514"/>
    </row>
    <row r="22" spans="1:4" x14ac:dyDescent="0.3">
      <c r="A22" s="511" t="s">
        <v>759</v>
      </c>
      <c r="B22" s="511" t="s">
        <v>760</v>
      </c>
      <c r="C22" s="512">
        <v>10000</v>
      </c>
    </row>
    <row r="23" spans="1:4" x14ac:dyDescent="0.3">
      <c r="A23" s="511" t="s">
        <v>761</v>
      </c>
      <c r="B23" s="511" t="s">
        <v>762</v>
      </c>
      <c r="C23" s="512">
        <v>5719410</v>
      </c>
    </row>
    <row r="24" spans="1:4" x14ac:dyDescent="0.3">
      <c r="A24" s="511"/>
      <c r="B24" s="511"/>
      <c r="C24" s="512"/>
    </row>
    <row r="25" spans="1:4" x14ac:dyDescent="0.3">
      <c r="A25" s="513" t="s">
        <v>754</v>
      </c>
      <c r="B25" s="513"/>
      <c r="C25" s="514">
        <f>C22+C23+C24</f>
        <v>5729410</v>
      </c>
    </row>
    <row r="26" spans="1:4" x14ac:dyDescent="0.3">
      <c r="A26" s="513" t="s">
        <v>763</v>
      </c>
      <c r="B26" s="513"/>
      <c r="C26" s="514">
        <f>C25+C14+C10</f>
        <v>5729410</v>
      </c>
    </row>
    <row r="27" spans="1:4" x14ac:dyDescent="0.3">
      <c r="A27" s="511"/>
      <c r="B27" s="511"/>
      <c r="C27" s="512"/>
    </row>
    <row r="28" spans="1:4" x14ac:dyDescent="0.3">
      <c r="A28" s="511" t="s">
        <v>764</v>
      </c>
      <c r="B28" s="511"/>
      <c r="C28" s="512"/>
    </row>
    <row r="29" spans="1:4" x14ac:dyDescent="0.3">
      <c r="A29" s="513" t="s">
        <v>765</v>
      </c>
      <c r="B29" s="513"/>
      <c r="C29" s="514">
        <f>C26+C28</f>
        <v>5729410</v>
      </c>
    </row>
    <row r="30" spans="1:4" x14ac:dyDescent="0.3">
      <c r="A30" s="273"/>
      <c r="B30" s="273"/>
      <c r="C30" s="368"/>
    </row>
    <row r="31" spans="1:4" ht="31.75" customHeight="1" x14ac:dyDescent="0.3">
      <c r="A31" s="780"/>
      <c r="B31" s="780"/>
      <c r="C31" s="780"/>
    </row>
    <row r="32" spans="1:4" x14ac:dyDescent="0.3">
      <c r="A32" s="781" t="s">
        <v>904</v>
      </c>
      <c r="B32" s="781"/>
      <c r="C32" s="781"/>
      <c r="D32" s="781"/>
    </row>
    <row r="33" spans="1:4" ht="16.100000000000001" thickBot="1" x14ac:dyDescent="0.35">
      <c r="A33" s="644"/>
      <c r="B33" s="644"/>
      <c r="C33" s="644"/>
      <c r="D33" s="645"/>
    </row>
    <row r="34" spans="1:4" ht="62.05" x14ac:dyDescent="0.3">
      <c r="A34" s="646" t="s">
        <v>1</v>
      </c>
      <c r="B34" s="647" t="s">
        <v>752</v>
      </c>
      <c r="C34" s="657" t="s">
        <v>905</v>
      </c>
      <c r="D34" s="663" t="s">
        <v>906</v>
      </c>
    </row>
    <row r="35" spans="1:4" x14ac:dyDescent="0.3">
      <c r="A35" s="648" t="s">
        <v>753</v>
      </c>
      <c r="B35" s="649"/>
      <c r="C35" s="658"/>
      <c r="D35" s="664"/>
    </row>
    <row r="36" spans="1:4" x14ac:dyDescent="0.3">
      <c r="A36" s="652" t="s">
        <v>754</v>
      </c>
      <c r="B36" s="653"/>
      <c r="C36" s="659">
        <v>0</v>
      </c>
      <c r="D36" s="665">
        <v>0</v>
      </c>
    </row>
    <row r="37" spans="1:4" x14ac:dyDescent="0.3">
      <c r="A37" s="650"/>
      <c r="B37" s="651"/>
      <c r="C37" s="660"/>
      <c r="D37" s="666"/>
    </row>
    <row r="38" spans="1:4" x14ac:dyDescent="0.3">
      <c r="A38" s="648" t="s">
        <v>755</v>
      </c>
      <c r="B38" s="649"/>
      <c r="C38" s="661">
        <v>0</v>
      </c>
      <c r="D38" s="667">
        <v>0</v>
      </c>
    </row>
    <row r="39" spans="1:4" x14ac:dyDescent="0.3">
      <c r="A39" s="652"/>
      <c r="B39" s="653"/>
      <c r="C39" s="659"/>
      <c r="D39" s="665"/>
    </row>
    <row r="40" spans="1:4" x14ac:dyDescent="0.3">
      <c r="A40" s="648" t="s">
        <v>756</v>
      </c>
      <c r="B40" s="649"/>
      <c r="C40" s="659">
        <v>0</v>
      </c>
      <c r="D40" s="665">
        <v>0</v>
      </c>
    </row>
    <row r="41" spans="1:4" x14ac:dyDescent="0.3">
      <c r="A41" s="652"/>
      <c r="B41" s="653"/>
      <c r="C41" s="659"/>
      <c r="D41" s="665"/>
    </row>
    <row r="42" spans="1:4" x14ac:dyDescent="0.3">
      <c r="A42" s="648" t="s">
        <v>757</v>
      </c>
      <c r="B42" s="649"/>
      <c r="C42" s="659">
        <v>0</v>
      </c>
      <c r="D42" s="665">
        <v>0</v>
      </c>
    </row>
    <row r="43" spans="1:4" x14ac:dyDescent="0.3">
      <c r="A43" s="652"/>
      <c r="B43" s="653"/>
      <c r="C43" s="659"/>
      <c r="D43" s="665"/>
    </row>
    <row r="44" spans="1:4" x14ac:dyDescent="0.3">
      <c r="A44" s="652" t="s">
        <v>758</v>
      </c>
      <c r="B44" s="653"/>
      <c r="C44" s="659"/>
      <c r="D44" s="665"/>
    </row>
    <row r="45" spans="1:4" x14ac:dyDescent="0.3">
      <c r="A45" s="511" t="s">
        <v>759</v>
      </c>
      <c r="B45" s="511" t="s">
        <v>760</v>
      </c>
      <c r="C45" s="669">
        <v>0</v>
      </c>
      <c r="D45" s="670">
        <v>0</v>
      </c>
    </row>
    <row r="46" spans="1:4" x14ac:dyDescent="0.3">
      <c r="A46" s="511" t="s">
        <v>761</v>
      </c>
      <c r="B46" s="511" t="s">
        <v>762</v>
      </c>
      <c r="C46" s="669">
        <v>0</v>
      </c>
      <c r="D46" s="670">
        <v>0</v>
      </c>
    </row>
    <row r="47" spans="1:4" x14ac:dyDescent="0.3">
      <c r="A47" s="652" t="s">
        <v>754</v>
      </c>
      <c r="B47" s="653"/>
      <c r="C47" s="659">
        <f>SUM(C45:C46)</f>
        <v>0</v>
      </c>
      <c r="D47" s="665">
        <f>SUM(D45:D46)</f>
        <v>0</v>
      </c>
    </row>
    <row r="48" spans="1:4" ht="16.100000000000001" thickBot="1" x14ac:dyDescent="0.35">
      <c r="A48" s="654" t="s">
        <v>763</v>
      </c>
      <c r="B48" s="655"/>
      <c r="C48" s="662">
        <f>C47+C42+C40+C38+C36</f>
        <v>0</v>
      </c>
      <c r="D48" s="668">
        <f>D47+D42+D40+D38+D36</f>
        <v>0</v>
      </c>
    </row>
    <row r="49" spans="1:4" x14ac:dyDescent="0.3">
      <c r="A49" s="644"/>
      <c r="B49" s="644"/>
      <c r="C49" s="644"/>
      <c r="D49" s="645"/>
    </row>
    <row r="50" spans="1:4" x14ac:dyDescent="0.3">
      <c r="A50" s="656" t="s">
        <v>907</v>
      </c>
      <c r="B50" s="644"/>
      <c r="C50" s="644"/>
      <c r="D50" s="645"/>
    </row>
  </sheetData>
  <mergeCells count="3">
    <mergeCell ref="A2:C2"/>
    <mergeCell ref="A31:C31"/>
    <mergeCell ref="A32:D32"/>
  </mergeCells>
  <pageMargins left="0.7" right="0.7" top="0.75" bottom="0.75" header="0.3" footer="0.3"/>
  <pageSetup paperSize="9" scale="69" orientation="portrait" r:id="rId1"/>
  <headerFooter>
    <oddHeader xml:space="preserve">&amp;LBalatonszőlős Község 
Önkormányzata &amp;C&amp;"-,Félkövér"17. melléklet
az önkormányzat 2017. évi költségvetési gazdálkodási beszámolójáról
szóló 6/2018. (V. 18.) önkormányzati rendeletéhez&amp;R&amp;P. oldal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Layout" zoomScaleNormal="100" workbookViewId="0">
      <selection activeCell="B5" sqref="B5"/>
    </sheetView>
  </sheetViews>
  <sheetFormatPr defaultRowHeight="15.55" x14ac:dyDescent="0.3"/>
  <cols>
    <col min="1" max="1" width="8.09765625" style="497" customWidth="1"/>
    <col min="2" max="2" width="41" style="497" customWidth="1"/>
    <col min="3" max="3" width="13.3984375" style="497" customWidth="1"/>
    <col min="4" max="4" width="9" style="497" customWidth="1"/>
    <col min="5" max="5" width="12.09765625" style="497" customWidth="1"/>
    <col min="6" max="6" width="9.59765625" style="497" bestFit="1" customWidth="1"/>
    <col min="7" max="256" width="9.09765625" style="497"/>
    <col min="257" max="257" width="8.09765625" style="497" customWidth="1"/>
    <col min="258" max="258" width="41" style="497" customWidth="1"/>
    <col min="259" max="261" width="32.8984375" style="497" customWidth="1"/>
    <col min="262" max="512" width="9.09765625" style="497"/>
    <col min="513" max="513" width="8.09765625" style="497" customWidth="1"/>
    <col min="514" max="514" width="41" style="497" customWidth="1"/>
    <col min="515" max="517" width="32.8984375" style="497" customWidth="1"/>
    <col min="518" max="768" width="9.09765625" style="497"/>
    <col min="769" max="769" width="8.09765625" style="497" customWidth="1"/>
    <col min="770" max="770" width="41" style="497" customWidth="1"/>
    <col min="771" max="773" width="32.8984375" style="497" customWidth="1"/>
    <col min="774" max="1024" width="9.09765625" style="497"/>
    <col min="1025" max="1025" width="8.09765625" style="497" customWidth="1"/>
    <col min="1026" max="1026" width="41" style="497" customWidth="1"/>
    <col min="1027" max="1029" width="32.8984375" style="497" customWidth="1"/>
    <col min="1030" max="1280" width="9.09765625" style="497"/>
    <col min="1281" max="1281" width="8.09765625" style="497" customWidth="1"/>
    <col min="1282" max="1282" width="41" style="497" customWidth="1"/>
    <col min="1283" max="1285" width="32.8984375" style="497" customWidth="1"/>
    <col min="1286" max="1536" width="9.09765625" style="497"/>
    <col min="1537" max="1537" width="8.09765625" style="497" customWidth="1"/>
    <col min="1538" max="1538" width="41" style="497" customWidth="1"/>
    <col min="1539" max="1541" width="32.8984375" style="497" customWidth="1"/>
    <col min="1542" max="1792" width="9.09765625" style="497"/>
    <col min="1793" max="1793" width="8.09765625" style="497" customWidth="1"/>
    <col min="1794" max="1794" width="41" style="497" customWidth="1"/>
    <col min="1795" max="1797" width="32.8984375" style="497" customWidth="1"/>
    <col min="1798" max="2048" width="9.09765625" style="497"/>
    <col min="2049" max="2049" width="8.09765625" style="497" customWidth="1"/>
    <col min="2050" max="2050" width="41" style="497" customWidth="1"/>
    <col min="2051" max="2053" width="32.8984375" style="497" customWidth="1"/>
    <col min="2054" max="2304" width="9.09765625" style="497"/>
    <col min="2305" max="2305" width="8.09765625" style="497" customWidth="1"/>
    <col min="2306" max="2306" width="41" style="497" customWidth="1"/>
    <col min="2307" max="2309" width="32.8984375" style="497" customWidth="1"/>
    <col min="2310" max="2560" width="9.09765625" style="497"/>
    <col min="2561" max="2561" width="8.09765625" style="497" customWidth="1"/>
    <col min="2562" max="2562" width="41" style="497" customWidth="1"/>
    <col min="2563" max="2565" width="32.8984375" style="497" customWidth="1"/>
    <col min="2566" max="2816" width="9.09765625" style="497"/>
    <col min="2817" max="2817" width="8.09765625" style="497" customWidth="1"/>
    <col min="2818" max="2818" width="41" style="497" customWidth="1"/>
    <col min="2819" max="2821" width="32.8984375" style="497" customWidth="1"/>
    <col min="2822" max="3072" width="9.09765625" style="497"/>
    <col min="3073" max="3073" width="8.09765625" style="497" customWidth="1"/>
    <col min="3074" max="3074" width="41" style="497" customWidth="1"/>
    <col min="3075" max="3077" width="32.8984375" style="497" customWidth="1"/>
    <col min="3078" max="3328" width="9.09765625" style="497"/>
    <col min="3329" max="3329" width="8.09765625" style="497" customWidth="1"/>
    <col min="3330" max="3330" width="41" style="497" customWidth="1"/>
    <col min="3331" max="3333" width="32.8984375" style="497" customWidth="1"/>
    <col min="3334" max="3584" width="9.09765625" style="497"/>
    <col min="3585" max="3585" width="8.09765625" style="497" customWidth="1"/>
    <col min="3586" max="3586" width="41" style="497" customWidth="1"/>
    <col min="3587" max="3589" width="32.8984375" style="497" customWidth="1"/>
    <col min="3590" max="3840" width="9.09765625" style="497"/>
    <col min="3841" max="3841" width="8.09765625" style="497" customWidth="1"/>
    <col min="3842" max="3842" width="41" style="497" customWidth="1"/>
    <col min="3843" max="3845" width="32.8984375" style="497" customWidth="1"/>
    <col min="3846" max="4096" width="9.09765625" style="497"/>
    <col min="4097" max="4097" width="8.09765625" style="497" customWidth="1"/>
    <col min="4098" max="4098" width="41" style="497" customWidth="1"/>
    <col min="4099" max="4101" width="32.8984375" style="497" customWidth="1"/>
    <col min="4102" max="4352" width="9.09765625" style="497"/>
    <col min="4353" max="4353" width="8.09765625" style="497" customWidth="1"/>
    <col min="4354" max="4354" width="41" style="497" customWidth="1"/>
    <col min="4355" max="4357" width="32.8984375" style="497" customWidth="1"/>
    <col min="4358" max="4608" width="9.09765625" style="497"/>
    <col min="4609" max="4609" width="8.09765625" style="497" customWidth="1"/>
    <col min="4610" max="4610" width="41" style="497" customWidth="1"/>
    <col min="4611" max="4613" width="32.8984375" style="497" customWidth="1"/>
    <col min="4614" max="4864" width="9.09765625" style="497"/>
    <col min="4865" max="4865" width="8.09765625" style="497" customWidth="1"/>
    <col min="4866" max="4866" width="41" style="497" customWidth="1"/>
    <col min="4867" max="4869" width="32.8984375" style="497" customWidth="1"/>
    <col min="4870" max="5120" width="9.09765625" style="497"/>
    <col min="5121" max="5121" width="8.09765625" style="497" customWidth="1"/>
    <col min="5122" max="5122" width="41" style="497" customWidth="1"/>
    <col min="5123" max="5125" width="32.8984375" style="497" customWidth="1"/>
    <col min="5126" max="5376" width="9.09765625" style="497"/>
    <col min="5377" max="5377" width="8.09765625" style="497" customWidth="1"/>
    <col min="5378" max="5378" width="41" style="497" customWidth="1"/>
    <col min="5379" max="5381" width="32.8984375" style="497" customWidth="1"/>
    <col min="5382" max="5632" width="9.09765625" style="497"/>
    <col min="5633" max="5633" width="8.09765625" style="497" customWidth="1"/>
    <col min="5634" max="5634" width="41" style="497" customWidth="1"/>
    <col min="5635" max="5637" width="32.8984375" style="497" customWidth="1"/>
    <col min="5638" max="5888" width="9.09765625" style="497"/>
    <col min="5889" max="5889" width="8.09765625" style="497" customWidth="1"/>
    <col min="5890" max="5890" width="41" style="497" customWidth="1"/>
    <col min="5891" max="5893" width="32.8984375" style="497" customWidth="1"/>
    <col min="5894" max="6144" width="9.09765625" style="497"/>
    <col min="6145" max="6145" width="8.09765625" style="497" customWidth="1"/>
    <col min="6146" max="6146" width="41" style="497" customWidth="1"/>
    <col min="6147" max="6149" width="32.8984375" style="497" customWidth="1"/>
    <col min="6150" max="6400" width="9.09765625" style="497"/>
    <col min="6401" max="6401" width="8.09765625" style="497" customWidth="1"/>
    <col min="6402" max="6402" width="41" style="497" customWidth="1"/>
    <col min="6403" max="6405" width="32.8984375" style="497" customWidth="1"/>
    <col min="6406" max="6656" width="9.09765625" style="497"/>
    <col min="6657" max="6657" width="8.09765625" style="497" customWidth="1"/>
    <col min="6658" max="6658" width="41" style="497" customWidth="1"/>
    <col min="6659" max="6661" width="32.8984375" style="497" customWidth="1"/>
    <col min="6662" max="6912" width="9.09765625" style="497"/>
    <col min="6913" max="6913" width="8.09765625" style="497" customWidth="1"/>
    <col min="6914" max="6914" width="41" style="497" customWidth="1"/>
    <col min="6915" max="6917" width="32.8984375" style="497" customWidth="1"/>
    <col min="6918" max="7168" width="9.09765625" style="497"/>
    <col min="7169" max="7169" width="8.09765625" style="497" customWidth="1"/>
    <col min="7170" max="7170" width="41" style="497" customWidth="1"/>
    <col min="7171" max="7173" width="32.8984375" style="497" customWidth="1"/>
    <col min="7174" max="7424" width="9.09765625" style="497"/>
    <col min="7425" max="7425" width="8.09765625" style="497" customWidth="1"/>
    <col min="7426" max="7426" width="41" style="497" customWidth="1"/>
    <col min="7427" max="7429" width="32.8984375" style="497" customWidth="1"/>
    <col min="7430" max="7680" width="9.09765625" style="497"/>
    <col min="7681" max="7681" width="8.09765625" style="497" customWidth="1"/>
    <col min="7682" max="7682" width="41" style="497" customWidth="1"/>
    <col min="7683" max="7685" width="32.8984375" style="497" customWidth="1"/>
    <col min="7686" max="7936" width="9.09765625" style="497"/>
    <col min="7937" max="7937" width="8.09765625" style="497" customWidth="1"/>
    <col min="7938" max="7938" width="41" style="497" customWidth="1"/>
    <col min="7939" max="7941" width="32.8984375" style="497" customWidth="1"/>
    <col min="7942" max="8192" width="9.09765625" style="497"/>
    <col min="8193" max="8193" width="8.09765625" style="497" customWidth="1"/>
    <col min="8194" max="8194" width="41" style="497" customWidth="1"/>
    <col min="8195" max="8197" width="32.8984375" style="497" customWidth="1"/>
    <col min="8198" max="8448" width="9.09765625" style="497"/>
    <col min="8449" max="8449" width="8.09765625" style="497" customWidth="1"/>
    <col min="8450" max="8450" width="41" style="497" customWidth="1"/>
    <col min="8451" max="8453" width="32.8984375" style="497" customWidth="1"/>
    <col min="8454" max="8704" width="9.09765625" style="497"/>
    <col min="8705" max="8705" width="8.09765625" style="497" customWidth="1"/>
    <col min="8706" max="8706" width="41" style="497" customWidth="1"/>
    <col min="8707" max="8709" width="32.8984375" style="497" customWidth="1"/>
    <col min="8710" max="8960" width="9.09765625" style="497"/>
    <col min="8961" max="8961" width="8.09765625" style="497" customWidth="1"/>
    <col min="8962" max="8962" width="41" style="497" customWidth="1"/>
    <col min="8963" max="8965" width="32.8984375" style="497" customWidth="1"/>
    <col min="8966" max="9216" width="9.09765625" style="497"/>
    <col min="9217" max="9217" width="8.09765625" style="497" customWidth="1"/>
    <col min="9218" max="9218" width="41" style="497" customWidth="1"/>
    <col min="9219" max="9221" width="32.8984375" style="497" customWidth="1"/>
    <col min="9222" max="9472" width="9.09765625" style="497"/>
    <col min="9473" max="9473" width="8.09765625" style="497" customWidth="1"/>
    <col min="9474" max="9474" width="41" style="497" customWidth="1"/>
    <col min="9475" max="9477" width="32.8984375" style="497" customWidth="1"/>
    <col min="9478" max="9728" width="9.09765625" style="497"/>
    <col min="9729" max="9729" width="8.09765625" style="497" customWidth="1"/>
    <col min="9730" max="9730" width="41" style="497" customWidth="1"/>
    <col min="9731" max="9733" width="32.8984375" style="497" customWidth="1"/>
    <col min="9734" max="9984" width="9.09765625" style="497"/>
    <col min="9985" max="9985" width="8.09765625" style="497" customWidth="1"/>
    <col min="9986" max="9986" width="41" style="497" customWidth="1"/>
    <col min="9987" max="9989" width="32.8984375" style="497" customWidth="1"/>
    <col min="9990" max="10240" width="9.09765625" style="497"/>
    <col min="10241" max="10241" width="8.09765625" style="497" customWidth="1"/>
    <col min="10242" max="10242" width="41" style="497" customWidth="1"/>
    <col min="10243" max="10245" width="32.8984375" style="497" customWidth="1"/>
    <col min="10246" max="10496" width="9.09765625" style="497"/>
    <col min="10497" max="10497" width="8.09765625" style="497" customWidth="1"/>
    <col min="10498" max="10498" width="41" style="497" customWidth="1"/>
    <col min="10499" max="10501" width="32.8984375" style="497" customWidth="1"/>
    <col min="10502" max="10752" width="9.09765625" style="497"/>
    <col min="10753" max="10753" width="8.09765625" style="497" customWidth="1"/>
    <col min="10754" max="10754" width="41" style="497" customWidth="1"/>
    <col min="10755" max="10757" width="32.8984375" style="497" customWidth="1"/>
    <col min="10758" max="11008" width="9.09765625" style="497"/>
    <col min="11009" max="11009" width="8.09765625" style="497" customWidth="1"/>
    <col min="11010" max="11010" width="41" style="497" customWidth="1"/>
    <col min="11011" max="11013" width="32.8984375" style="497" customWidth="1"/>
    <col min="11014" max="11264" width="9.09765625" style="497"/>
    <col min="11265" max="11265" width="8.09765625" style="497" customWidth="1"/>
    <col min="11266" max="11266" width="41" style="497" customWidth="1"/>
    <col min="11267" max="11269" width="32.8984375" style="497" customWidth="1"/>
    <col min="11270" max="11520" width="9.09765625" style="497"/>
    <col min="11521" max="11521" width="8.09765625" style="497" customWidth="1"/>
    <col min="11522" max="11522" width="41" style="497" customWidth="1"/>
    <col min="11523" max="11525" width="32.8984375" style="497" customWidth="1"/>
    <col min="11526" max="11776" width="9.09765625" style="497"/>
    <col min="11777" max="11777" width="8.09765625" style="497" customWidth="1"/>
    <col min="11778" max="11778" width="41" style="497" customWidth="1"/>
    <col min="11779" max="11781" width="32.8984375" style="497" customWidth="1"/>
    <col min="11782" max="12032" width="9.09765625" style="497"/>
    <col min="12033" max="12033" width="8.09765625" style="497" customWidth="1"/>
    <col min="12034" max="12034" width="41" style="497" customWidth="1"/>
    <col min="12035" max="12037" width="32.8984375" style="497" customWidth="1"/>
    <col min="12038" max="12288" width="9.09765625" style="497"/>
    <col min="12289" max="12289" width="8.09765625" style="497" customWidth="1"/>
    <col min="12290" max="12290" width="41" style="497" customWidth="1"/>
    <col min="12291" max="12293" width="32.8984375" style="497" customWidth="1"/>
    <col min="12294" max="12544" width="9.09765625" style="497"/>
    <col min="12545" max="12545" width="8.09765625" style="497" customWidth="1"/>
    <col min="12546" max="12546" width="41" style="497" customWidth="1"/>
    <col min="12547" max="12549" width="32.8984375" style="497" customWidth="1"/>
    <col min="12550" max="12800" width="9.09765625" style="497"/>
    <col min="12801" max="12801" width="8.09765625" style="497" customWidth="1"/>
    <col min="12802" max="12802" width="41" style="497" customWidth="1"/>
    <col min="12803" max="12805" width="32.8984375" style="497" customWidth="1"/>
    <col min="12806" max="13056" width="9.09765625" style="497"/>
    <col min="13057" max="13057" width="8.09765625" style="497" customWidth="1"/>
    <col min="13058" max="13058" width="41" style="497" customWidth="1"/>
    <col min="13059" max="13061" width="32.8984375" style="497" customWidth="1"/>
    <col min="13062" max="13312" width="9.09765625" style="497"/>
    <col min="13313" max="13313" width="8.09765625" style="497" customWidth="1"/>
    <col min="13314" max="13314" width="41" style="497" customWidth="1"/>
    <col min="13315" max="13317" width="32.8984375" style="497" customWidth="1"/>
    <col min="13318" max="13568" width="9.09765625" style="497"/>
    <col min="13569" max="13569" width="8.09765625" style="497" customWidth="1"/>
    <col min="13570" max="13570" width="41" style="497" customWidth="1"/>
    <col min="13571" max="13573" width="32.8984375" style="497" customWidth="1"/>
    <col min="13574" max="13824" width="9.09765625" style="497"/>
    <col min="13825" max="13825" width="8.09765625" style="497" customWidth="1"/>
    <col min="13826" max="13826" width="41" style="497" customWidth="1"/>
    <col min="13827" max="13829" width="32.8984375" style="497" customWidth="1"/>
    <col min="13830" max="14080" width="9.09765625" style="497"/>
    <col min="14081" max="14081" width="8.09765625" style="497" customWidth="1"/>
    <col min="14082" max="14082" width="41" style="497" customWidth="1"/>
    <col min="14083" max="14085" width="32.8984375" style="497" customWidth="1"/>
    <col min="14086" max="14336" width="9.09765625" style="497"/>
    <col min="14337" max="14337" width="8.09765625" style="497" customWidth="1"/>
    <col min="14338" max="14338" width="41" style="497" customWidth="1"/>
    <col min="14339" max="14341" width="32.8984375" style="497" customWidth="1"/>
    <col min="14342" max="14592" width="9.09765625" style="497"/>
    <col min="14593" max="14593" width="8.09765625" style="497" customWidth="1"/>
    <col min="14594" max="14594" width="41" style="497" customWidth="1"/>
    <col min="14595" max="14597" width="32.8984375" style="497" customWidth="1"/>
    <col min="14598" max="14848" width="9.09765625" style="497"/>
    <col min="14849" max="14849" width="8.09765625" style="497" customWidth="1"/>
    <col min="14850" max="14850" width="41" style="497" customWidth="1"/>
    <col min="14851" max="14853" width="32.8984375" style="497" customWidth="1"/>
    <col min="14854" max="15104" width="9.09765625" style="497"/>
    <col min="15105" max="15105" width="8.09765625" style="497" customWidth="1"/>
    <col min="15106" max="15106" width="41" style="497" customWidth="1"/>
    <col min="15107" max="15109" width="32.8984375" style="497" customWidth="1"/>
    <col min="15110" max="15360" width="9.09765625" style="497"/>
    <col min="15361" max="15361" width="8.09765625" style="497" customWidth="1"/>
    <col min="15362" max="15362" width="41" style="497" customWidth="1"/>
    <col min="15363" max="15365" width="32.8984375" style="497" customWidth="1"/>
    <col min="15366" max="15616" width="9.09765625" style="497"/>
    <col min="15617" max="15617" width="8.09765625" style="497" customWidth="1"/>
    <col min="15618" max="15618" width="41" style="497" customWidth="1"/>
    <col min="15619" max="15621" width="32.8984375" style="497" customWidth="1"/>
    <col min="15622" max="15872" width="9.09765625" style="497"/>
    <col min="15873" max="15873" width="8.09765625" style="497" customWidth="1"/>
    <col min="15874" max="15874" width="41" style="497" customWidth="1"/>
    <col min="15875" max="15877" width="32.8984375" style="497" customWidth="1"/>
    <col min="15878" max="16128" width="9.09765625" style="497"/>
    <col min="16129" max="16129" width="8.09765625" style="497" customWidth="1"/>
    <col min="16130" max="16130" width="41" style="497" customWidth="1"/>
    <col min="16131" max="16133" width="32.8984375" style="497" customWidth="1"/>
    <col min="16134" max="16384" width="9.09765625" style="497"/>
  </cols>
  <sheetData>
    <row r="1" spans="1:6" ht="16.100000000000001" thickBot="1" x14ac:dyDescent="0.35">
      <c r="A1" s="735" t="s">
        <v>872</v>
      </c>
      <c r="B1" s="735"/>
      <c r="C1" s="735"/>
      <c r="D1" s="735"/>
      <c r="E1" s="735"/>
      <c r="F1" s="735"/>
    </row>
    <row r="2" spans="1:6" s="498" customFormat="1" x14ac:dyDescent="0.3">
      <c r="A2" s="727" t="s">
        <v>172</v>
      </c>
      <c r="B2" s="728"/>
      <c r="C2" s="728"/>
      <c r="D2" s="728"/>
      <c r="E2" s="728"/>
      <c r="F2" s="733" t="s">
        <v>214</v>
      </c>
    </row>
    <row r="3" spans="1:6" s="498" customFormat="1" ht="32.950000000000003" customHeight="1" thickBot="1" x14ac:dyDescent="0.35">
      <c r="A3" s="535" t="s">
        <v>0</v>
      </c>
      <c r="B3" s="616" t="s">
        <v>1</v>
      </c>
      <c r="C3" s="616" t="s">
        <v>871</v>
      </c>
      <c r="D3" s="616" t="s">
        <v>3</v>
      </c>
      <c r="E3" s="616" t="s">
        <v>870</v>
      </c>
      <c r="F3" s="734"/>
    </row>
    <row r="4" spans="1:6" ht="15.8" x14ac:dyDescent="0.25">
      <c r="A4" s="617">
        <v>1</v>
      </c>
      <c r="B4" s="615">
        <v>2</v>
      </c>
      <c r="C4" s="615">
        <v>3</v>
      </c>
      <c r="D4" s="615">
        <v>4</v>
      </c>
      <c r="E4" s="615">
        <v>5</v>
      </c>
      <c r="F4" s="618">
        <v>6</v>
      </c>
    </row>
    <row r="5" spans="1:6" ht="31.05" x14ac:dyDescent="0.3">
      <c r="A5" s="494" t="s">
        <v>120</v>
      </c>
      <c r="B5" s="502" t="s">
        <v>121</v>
      </c>
      <c r="C5" s="549">
        <v>13619682</v>
      </c>
      <c r="D5" s="549">
        <v>0</v>
      </c>
      <c r="E5" s="549">
        <v>14145266</v>
      </c>
      <c r="F5" s="619">
        <f>E5/C5*100</f>
        <v>103.85900346278277</v>
      </c>
    </row>
    <row r="6" spans="1:6" ht="31.05" x14ac:dyDescent="0.3">
      <c r="A6" s="494" t="s">
        <v>122</v>
      </c>
      <c r="B6" s="502" t="s">
        <v>123</v>
      </c>
      <c r="C6" s="549">
        <v>37644</v>
      </c>
      <c r="D6" s="549">
        <v>0</v>
      </c>
      <c r="E6" s="549">
        <v>164282</v>
      </c>
      <c r="F6" s="619">
        <f t="shared" ref="F6:F34" si="0">E6/C6*100</f>
        <v>436.40952077356286</v>
      </c>
    </row>
    <row r="7" spans="1:6" ht="31.05" x14ac:dyDescent="0.3">
      <c r="A7" s="494" t="s">
        <v>124</v>
      </c>
      <c r="B7" s="502" t="s">
        <v>125</v>
      </c>
      <c r="C7" s="549">
        <v>2433635</v>
      </c>
      <c r="D7" s="549">
        <v>0</v>
      </c>
      <c r="E7" s="549">
        <v>2508600</v>
      </c>
      <c r="F7" s="619">
        <f t="shared" si="0"/>
        <v>103.08037154297995</v>
      </c>
    </row>
    <row r="8" spans="1:6" ht="33.799999999999997" customHeight="1" x14ac:dyDescent="0.3">
      <c r="A8" s="491" t="s">
        <v>126</v>
      </c>
      <c r="B8" s="499" t="s">
        <v>127</v>
      </c>
      <c r="C8" s="551">
        <f>SUM(C5:C7)</f>
        <v>16090961</v>
      </c>
      <c r="D8" s="551">
        <f t="shared" ref="D8:E8" si="1">SUM(D5:D7)</f>
        <v>0</v>
      </c>
      <c r="E8" s="551">
        <f t="shared" si="1"/>
        <v>16818148</v>
      </c>
      <c r="F8" s="620">
        <f t="shared" si="0"/>
        <v>104.51922666396369</v>
      </c>
    </row>
    <row r="9" spans="1:6" x14ac:dyDescent="0.3">
      <c r="A9" s="494" t="s">
        <v>7</v>
      </c>
      <c r="B9" s="502" t="s">
        <v>128</v>
      </c>
      <c r="C9" s="549">
        <v>53078</v>
      </c>
      <c r="D9" s="549">
        <v>0</v>
      </c>
      <c r="E9" s="549">
        <v>0</v>
      </c>
      <c r="F9" s="619">
        <f t="shared" si="0"/>
        <v>0</v>
      </c>
    </row>
    <row r="10" spans="1:6" ht="31.05" x14ac:dyDescent="0.3">
      <c r="A10" s="491" t="s">
        <v>129</v>
      </c>
      <c r="B10" s="499" t="s">
        <v>130</v>
      </c>
      <c r="C10" s="551">
        <f>SUM(C9)</f>
        <v>53078</v>
      </c>
      <c r="D10" s="551">
        <f t="shared" ref="D10:E10" si="2">SUM(D9)</f>
        <v>0</v>
      </c>
      <c r="E10" s="551">
        <f t="shared" si="2"/>
        <v>0</v>
      </c>
      <c r="F10" s="619">
        <f t="shared" si="0"/>
        <v>0</v>
      </c>
    </row>
    <row r="11" spans="1:6" ht="31.05" x14ac:dyDescent="0.3">
      <c r="A11" s="494" t="s">
        <v>9</v>
      </c>
      <c r="B11" s="502" t="s">
        <v>131</v>
      </c>
      <c r="C11" s="549">
        <v>25004235</v>
      </c>
      <c r="D11" s="549">
        <v>0</v>
      </c>
      <c r="E11" s="549">
        <v>27620185</v>
      </c>
      <c r="F11" s="619">
        <f t="shared" si="0"/>
        <v>110.46202773250211</v>
      </c>
    </row>
    <row r="12" spans="1:6" ht="31.05" x14ac:dyDescent="0.3">
      <c r="A12" s="494" t="s">
        <v>132</v>
      </c>
      <c r="B12" s="502" t="s">
        <v>133</v>
      </c>
      <c r="C12" s="549">
        <v>2982488</v>
      </c>
      <c r="D12" s="549">
        <v>0</v>
      </c>
      <c r="E12" s="549">
        <v>3619251</v>
      </c>
      <c r="F12" s="619">
        <f t="shared" si="0"/>
        <v>121.35006075464511</v>
      </c>
    </row>
    <row r="13" spans="1:6" ht="31.05" x14ac:dyDescent="0.3">
      <c r="A13" s="494" t="s">
        <v>11</v>
      </c>
      <c r="B13" s="502" t="s">
        <v>134</v>
      </c>
      <c r="C13" s="549">
        <v>4643707</v>
      </c>
      <c r="D13" s="549">
        <v>0</v>
      </c>
      <c r="E13" s="549">
        <v>718247</v>
      </c>
      <c r="F13" s="619">
        <f t="shared" si="0"/>
        <v>15.467104190682143</v>
      </c>
    </row>
    <row r="14" spans="1:6" ht="31.05" x14ac:dyDescent="0.3">
      <c r="A14" s="494" t="s">
        <v>13</v>
      </c>
      <c r="B14" s="502" t="s">
        <v>135</v>
      </c>
      <c r="C14" s="549">
        <v>10840248</v>
      </c>
      <c r="D14" s="549">
        <v>0</v>
      </c>
      <c r="E14" s="549">
        <v>7836442</v>
      </c>
      <c r="F14" s="619">
        <f t="shared" si="0"/>
        <v>72.290246496205626</v>
      </c>
    </row>
    <row r="15" spans="1:6" ht="31.05" x14ac:dyDescent="0.3">
      <c r="A15" s="491" t="s">
        <v>136</v>
      </c>
      <c r="B15" s="499" t="s">
        <v>137</v>
      </c>
      <c r="C15" s="551">
        <f>SUM(C11:C14)</f>
        <v>43470678</v>
      </c>
      <c r="D15" s="551">
        <f>SUM(D11:D14)</f>
        <v>0</v>
      </c>
      <c r="E15" s="551">
        <f>SUM(E11:E14)</f>
        <v>39794125</v>
      </c>
      <c r="F15" s="620">
        <f t="shared" si="0"/>
        <v>91.542453053067177</v>
      </c>
    </row>
    <row r="16" spans="1:6" x14ac:dyDescent="0.3">
      <c r="A16" s="494" t="s">
        <v>138</v>
      </c>
      <c r="B16" s="502" t="s">
        <v>139</v>
      </c>
      <c r="C16" s="549">
        <v>2029967</v>
      </c>
      <c r="D16" s="549">
        <v>0</v>
      </c>
      <c r="E16" s="549">
        <v>1589730</v>
      </c>
      <c r="F16" s="619">
        <f t="shared" si="0"/>
        <v>78.313095730127628</v>
      </c>
    </row>
    <row r="17" spans="1:6" x14ac:dyDescent="0.3">
      <c r="A17" s="494" t="s">
        <v>140</v>
      </c>
      <c r="B17" s="502" t="s">
        <v>141</v>
      </c>
      <c r="C17" s="549">
        <v>7814726</v>
      </c>
      <c r="D17" s="549">
        <v>0</v>
      </c>
      <c r="E17" s="549">
        <v>7058146</v>
      </c>
      <c r="F17" s="619">
        <f t="shared" si="0"/>
        <v>90.318534520596117</v>
      </c>
    </row>
    <row r="18" spans="1:6" x14ac:dyDescent="0.3">
      <c r="A18" s="494" t="s">
        <v>15</v>
      </c>
      <c r="B18" s="502" t="s">
        <v>142</v>
      </c>
      <c r="C18" s="549">
        <v>12838</v>
      </c>
      <c r="D18" s="549">
        <v>0</v>
      </c>
      <c r="E18" s="549">
        <v>9448</v>
      </c>
      <c r="F18" s="619">
        <f t="shared" si="0"/>
        <v>73.594017759775667</v>
      </c>
    </row>
    <row r="19" spans="1:6" ht="31.05" x14ac:dyDescent="0.3">
      <c r="A19" s="491" t="s">
        <v>143</v>
      </c>
      <c r="B19" s="499" t="s">
        <v>144</v>
      </c>
      <c r="C19" s="551">
        <f>SUM(C16:C18)</f>
        <v>9857531</v>
      </c>
      <c r="D19" s="551">
        <f t="shared" ref="D19:E19" si="3">SUM(D16:D18)</f>
        <v>0</v>
      </c>
      <c r="E19" s="551">
        <f t="shared" si="3"/>
        <v>8657324</v>
      </c>
      <c r="F19" s="620">
        <f t="shared" si="0"/>
        <v>87.824466390214752</v>
      </c>
    </row>
    <row r="20" spans="1:6" x14ac:dyDescent="0.3">
      <c r="A20" s="494" t="s">
        <v>145</v>
      </c>
      <c r="B20" s="502" t="s">
        <v>146</v>
      </c>
      <c r="C20" s="549">
        <v>5098168</v>
      </c>
      <c r="D20" s="549">
        <v>0</v>
      </c>
      <c r="E20" s="549">
        <v>5997136</v>
      </c>
      <c r="F20" s="619">
        <f t="shared" si="0"/>
        <v>117.63315763623325</v>
      </c>
    </row>
    <row r="21" spans="1:6" x14ac:dyDescent="0.3">
      <c r="A21" s="494" t="s">
        <v>147</v>
      </c>
      <c r="B21" s="502" t="s">
        <v>148</v>
      </c>
      <c r="C21" s="549">
        <v>4978581</v>
      </c>
      <c r="D21" s="549">
        <v>0</v>
      </c>
      <c r="E21" s="549">
        <v>6425697</v>
      </c>
      <c r="F21" s="619">
        <f t="shared" si="0"/>
        <v>129.06683651425979</v>
      </c>
    </row>
    <row r="22" spans="1:6" x14ac:dyDescent="0.3">
      <c r="A22" s="494" t="s">
        <v>149</v>
      </c>
      <c r="B22" s="502" t="s">
        <v>150</v>
      </c>
      <c r="C22" s="549">
        <v>2528443</v>
      </c>
      <c r="D22" s="549">
        <v>0</v>
      </c>
      <c r="E22" s="549">
        <v>2510935</v>
      </c>
      <c r="F22" s="619">
        <f t="shared" si="0"/>
        <v>99.307558050547314</v>
      </c>
    </row>
    <row r="23" spans="1:6" ht="31.05" x14ac:dyDescent="0.3">
      <c r="A23" s="491" t="s">
        <v>17</v>
      </c>
      <c r="B23" s="499" t="s">
        <v>151</v>
      </c>
      <c r="C23" s="551">
        <f>SUM(C20:C22)</f>
        <v>12605192</v>
      </c>
      <c r="D23" s="551">
        <f t="shared" ref="D23:E23" si="4">SUM(D20:D22)</f>
        <v>0</v>
      </c>
      <c r="E23" s="551">
        <f t="shared" si="4"/>
        <v>14933768</v>
      </c>
      <c r="F23" s="620">
        <f t="shared" si="0"/>
        <v>118.47314979414831</v>
      </c>
    </row>
    <row r="24" spans="1:6" x14ac:dyDescent="0.3">
      <c r="A24" s="491" t="s">
        <v>152</v>
      </c>
      <c r="B24" s="499" t="s">
        <v>153</v>
      </c>
      <c r="C24" s="551">
        <v>17679776</v>
      </c>
      <c r="D24" s="551">
        <v>0</v>
      </c>
      <c r="E24" s="551">
        <v>16677392</v>
      </c>
      <c r="F24" s="620">
        <f t="shared" si="0"/>
        <v>94.330335406964423</v>
      </c>
    </row>
    <row r="25" spans="1:6" x14ac:dyDescent="0.3">
      <c r="A25" s="491" t="s">
        <v>154</v>
      </c>
      <c r="B25" s="499" t="s">
        <v>155</v>
      </c>
      <c r="C25" s="551">
        <v>22161126</v>
      </c>
      <c r="D25" s="551">
        <v>0</v>
      </c>
      <c r="E25" s="551">
        <v>24505661</v>
      </c>
      <c r="F25" s="620">
        <f t="shared" si="0"/>
        <v>110.57949402029482</v>
      </c>
    </row>
    <row r="26" spans="1:6" ht="31.05" x14ac:dyDescent="0.3">
      <c r="A26" s="491" t="s">
        <v>156</v>
      </c>
      <c r="B26" s="499" t="s">
        <v>157</v>
      </c>
      <c r="C26" s="551">
        <f>C8+C10+C15-C19-C23-C24-C25</f>
        <v>-2688908</v>
      </c>
      <c r="D26" s="551">
        <f t="shared" ref="D26:E26" si="5">D8+D10+D15-D19-D23-D24-D25</f>
        <v>0</v>
      </c>
      <c r="E26" s="551">
        <f t="shared" si="5"/>
        <v>-8161872</v>
      </c>
      <c r="F26" s="620">
        <f t="shared" si="0"/>
        <v>303.53853683353987</v>
      </c>
    </row>
    <row r="27" spans="1:6" x14ac:dyDescent="0.3">
      <c r="A27" s="494" t="s">
        <v>158</v>
      </c>
      <c r="B27" s="502" t="s">
        <v>159</v>
      </c>
      <c r="C27" s="549">
        <v>0</v>
      </c>
      <c r="D27" s="549">
        <v>0</v>
      </c>
      <c r="E27" s="549">
        <v>0</v>
      </c>
      <c r="F27" s="619"/>
    </row>
    <row r="28" spans="1:6" ht="31.05" x14ac:dyDescent="0.3">
      <c r="A28" s="494" t="s">
        <v>19</v>
      </c>
      <c r="B28" s="502" t="s">
        <v>160</v>
      </c>
      <c r="C28" s="549">
        <v>46470</v>
      </c>
      <c r="D28" s="549">
        <v>0</v>
      </c>
      <c r="E28" s="549">
        <v>14234</v>
      </c>
      <c r="F28" s="619">
        <f t="shared" si="0"/>
        <v>30.630514310307728</v>
      </c>
    </row>
    <row r="29" spans="1:6" ht="46.55" x14ac:dyDescent="0.3">
      <c r="A29" s="491" t="s">
        <v>161</v>
      </c>
      <c r="B29" s="499" t="s">
        <v>162</v>
      </c>
      <c r="C29" s="551">
        <f>SUM(C27:C28)</f>
        <v>46470</v>
      </c>
      <c r="D29" s="551">
        <f t="shared" ref="D29:E29" si="6">SUM(D27:D28)</f>
        <v>0</v>
      </c>
      <c r="E29" s="551">
        <f t="shared" si="6"/>
        <v>14234</v>
      </c>
      <c r="F29" s="620">
        <f t="shared" si="0"/>
        <v>30.630514310307728</v>
      </c>
    </row>
    <row r="30" spans="1:6" ht="31.05" x14ac:dyDescent="0.3">
      <c r="A30" s="494" t="s">
        <v>163</v>
      </c>
      <c r="B30" s="502" t="s">
        <v>164</v>
      </c>
      <c r="C30" s="549">
        <v>0</v>
      </c>
      <c r="D30" s="549">
        <v>0</v>
      </c>
      <c r="E30" s="549">
        <v>0</v>
      </c>
      <c r="F30" s="619"/>
    </row>
    <row r="31" spans="1:6" ht="31.05" x14ac:dyDescent="0.3">
      <c r="A31" s="494" t="s">
        <v>165</v>
      </c>
      <c r="B31" s="502" t="s">
        <v>166</v>
      </c>
      <c r="C31" s="549">
        <v>0</v>
      </c>
      <c r="D31" s="549">
        <v>0</v>
      </c>
      <c r="E31" s="549">
        <v>0</v>
      </c>
      <c r="F31" s="619"/>
    </row>
    <row r="32" spans="1:6" ht="31.05" x14ac:dyDescent="0.3">
      <c r="A32" s="491" t="s">
        <v>167</v>
      </c>
      <c r="B32" s="499" t="s">
        <v>168</v>
      </c>
      <c r="C32" s="551">
        <f>SUM(C30:C31)</f>
        <v>0</v>
      </c>
      <c r="D32" s="551">
        <f t="shared" ref="D32:E32" si="7">SUM(D30:D31)</f>
        <v>0</v>
      </c>
      <c r="E32" s="551">
        <f t="shared" si="7"/>
        <v>0</v>
      </c>
      <c r="F32" s="619"/>
    </row>
    <row r="33" spans="1:6" ht="31.05" x14ac:dyDescent="0.3">
      <c r="A33" s="491" t="s">
        <v>25</v>
      </c>
      <c r="B33" s="499" t="s">
        <v>169</v>
      </c>
      <c r="C33" s="551">
        <f>C29-C32</f>
        <v>46470</v>
      </c>
      <c r="D33" s="551">
        <f t="shared" ref="D33:E33" si="8">D29-D32</f>
        <v>0</v>
      </c>
      <c r="E33" s="551">
        <f t="shared" si="8"/>
        <v>14234</v>
      </c>
      <c r="F33" s="620">
        <f t="shared" si="0"/>
        <v>30.630514310307728</v>
      </c>
    </row>
    <row r="34" spans="1:6" ht="31.6" thickBot="1" x14ac:dyDescent="0.35">
      <c r="A34" s="535" t="s">
        <v>170</v>
      </c>
      <c r="B34" s="536" t="s">
        <v>171</v>
      </c>
      <c r="C34" s="552">
        <f>C26+C33</f>
        <v>-2642438</v>
      </c>
      <c r="D34" s="552">
        <f t="shared" ref="D34:E34" si="9">D26+D33</f>
        <v>0</v>
      </c>
      <c r="E34" s="552">
        <f t="shared" si="9"/>
        <v>-8147638</v>
      </c>
      <c r="F34" s="621">
        <f t="shared" si="0"/>
        <v>308.33790613062632</v>
      </c>
    </row>
  </sheetData>
  <mergeCells count="3">
    <mergeCell ref="A2:E2"/>
    <mergeCell ref="F2:F3"/>
    <mergeCell ref="A1:F1"/>
  </mergeCells>
  <printOptions horizontalCentered="1"/>
  <pageMargins left="0.70866141732283472" right="0.70866141732283472" top="0.89676923076923076" bottom="0" header="0.11811023622047245" footer="0.31496062992125984"/>
  <pageSetup paperSize="9" scale="86" orientation="portrait" r:id="rId1"/>
  <headerFooter>
    <oddHeader>&amp;L&amp;"Times New Roman,Normál"&amp;12Balatonszőlős Község 
Önkormányzata &amp;C&amp;"Times New Roman,Félkövér"&amp;12 2. melléklet 
az önkormányzat 2017. évi költségvetési gazdálkodási beszámolójáról szóló
6/2018. (V. 18.) önkormányzati rendeletéhez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view="pageLayout" zoomScaleNormal="100" workbookViewId="0">
      <selection activeCell="B8" sqref="B8"/>
    </sheetView>
  </sheetViews>
  <sheetFormatPr defaultRowHeight="15.55" x14ac:dyDescent="0.3"/>
  <cols>
    <col min="1" max="1" width="8.09765625" style="522" customWidth="1"/>
    <col min="2" max="2" width="56.3984375" style="522" customWidth="1"/>
    <col min="3" max="3" width="14.8984375" style="522" customWidth="1"/>
    <col min="4" max="4" width="11.59765625" style="522" customWidth="1"/>
    <col min="5" max="256" width="9.09765625" style="522"/>
    <col min="257" max="257" width="8.09765625" style="522" customWidth="1"/>
    <col min="258" max="258" width="78.3984375" style="522" customWidth="1"/>
    <col min="259" max="259" width="14.8984375" style="522" customWidth="1"/>
    <col min="260" max="260" width="11.59765625" style="522" customWidth="1"/>
    <col min="261" max="512" width="9.09765625" style="522"/>
    <col min="513" max="513" width="8.09765625" style="522" customWidth="1"/>
    <col min="514" max="514" width="78.3984375" style="522" customWidth="1"/>
    <col min="515" max="515" width="14.8984375" style="522" customWidth="1"/>
    <col min="516" max="516" width="11.59765625" style="522" customWidth="1"/>
    <col min="517" max="768" width="9.09765625" style="522"/>
    <col min="769" max="769" width="8.09765625" style="522" customWidth="1"/>
    <col min="770" max="770" width="78.3984375" style="522" customWidth="1"/>
    <col min="771" max="771" width="14.8984375" style="522" customWidth="1"/>
    <col min="772" max="772" width="11.59765625" style="522" customWidth="1"/>
    <col min="773" max="1024" width="9.09765625" style="522"/>
    <col min="1025" max="1025" width="8.09765625" style="522" customWidth="1"/>
    <col min="1026" max="1026" width="78.3984375" style="522" customWidth="1"/>
    <col min="1027" max="1027" width="14.8984375" style="522" customWidth="1"/>
    <col min="1028" max="1028" width="11.59765625" style="522" customWidth="1"/>
    <col min="1029" max="1280" width="9.09765625" style="522"/>
    <col min="1281" max="1281" width="8.09765625" style="522" customWidth="1"/>
    <col min="1282" max="1282" width="78.3984375" style="522" customWidth="1"/>
    <col min="1283" max="1283" width="14.8984375" style="522" customWidth="1"/>
    <col min="1284" max="1284" width="11.59765625" style="522" customWidth="1"/>
    <col min="1285" max="1536" width="9.09765625" style="522"/>
    <col min="1537" max="1537" width="8.09765625" style="522" customWidth="1"/>
    <col min="1538" max="1538" width="78.3984375" style="522" customWidth="1"/>
    <col min="1539" max="1539" width="14.8984375" style="522" customWidth="1"/>
    <col min="1540" max="1540" width="11.59765625" style="522" customWidth="1"/>
    <col min="1541" max="1792" width="9.09765625" style="522"/>
    <col min="1793" max="1793" width="8.09765625" style="522" customWidth="1"/>
    <col min="1794" max="1794" width="78.3984375" style="522" customWidth="1"/>
    <col min="1795" max="1795" width="14.8984375" style="522" customWidth="1"/>
    <col min="1796" max="1796" width="11.59765625" style="522" customWidth="1"/>
    <col min="1797" max="2048" width="9.09765625" style="522"/>
    <col min="2049" max="2049" width="8.09765625" style="522" customWidth="1"/>
    <col min="2050" max="2050" width="78.3984375" style="522" customWidth="1"/>
    <col min="2051" max="2051" width="14.8984375" style="522" customWidth="1"/>
    <col min="2052" max="2052" width="11.59765625" style="522" customWidth="1"/>
    <col min="2053" max="2304" width="9.09765625" style="522"/>
    <col min="2305" max="2305" width="8.09765625" style="522" customWidth="1"/>
    <col min="2306" max="2306" width="78.3984375" style="522" customWidth="1"/>
    <col min="2307" max="2307" width="14.8984375" style="522" customWidth="1"/>
    <col min="2308" max="2308" width="11.59765625" style="522" customWidth="1"/>
    <col min="2309" max="2560" width="9.09765625" style="522"/>
    <col min="2561" max="2561" width="8.09765625" style="522" customWidth="1"/>
    <col min="2562" max="2562" width="78.3984375" style="522" customWidth="1"/>
    <col min="2563" max="2563" width="14.8984375" style="522" customWidth="1"/>
    <col min="2564" max="2564" width="11.59765625" style="522" customWidth="1"/>
    <col min="2565" max="2816" width="9.09765625" style="522"/>
    <col min="2817" max="2817" width="8.09765625" style="522" customWidth="1"/>
    <col min="2818" max="2818" width="78.3984375" style="522" customWidth="1"/>
    <col min="2819" max="2819" width="14.8984375" style="522" customWidth="1"/>
    <col min="2820" max="2820" width="11.59765625" style="522" customWidth="1"/>
    <col min="2821" max="3072" width="9.09765625" style="522"/>
    <col min="3073" max="3073" width="8.09765625" style="522" customWidth="1"/>
    <col min="3074" max="3074" width="78.3984375" style="522" customWidth="1"/>
    <col min="3075" max="3075" width="14.8984375" style="522" customWidth="1"/>
    <col min="3076" max="3076" width="11.59765625" style="522" customWidth="1"/>
    <col min="3077" max="3328" width="9.09765625" style="522"/>
    <col min="3329" max="3329" width="8.09765625" style="522" customWidth="1"/>
    <col min="3330" max="3330" width="78.3984375" style="522" customWidth="1"/>
    <col min="3331" max="3331" width="14.8984375" style="522" customWidth="1"/>
    <col min="3332" max="3332" width="11.59765625" style="522" customWidth="1"/>
    <col min="3333" max="3584" width="9.09765625" style="522"/>
    <col min="3585" max="3585" width="8.09765625" style="522" customWidth="1"/>
    <col min="3586" max="3586" width="78.3984375" style="522" customWidth="1"/>
    <col min="3587" max="3587" width="14.8984375" style="522" customWidth="1"/>
    <col min="3588" max="3588" width="11.59765625" style="522" customWidth="1"/>
    <col min="3589" max="3840" width="9.09765625" style="522"/>
    <col min="3841" max="3841" width="8.09765625" style="522" customWidth="1"/>
    <col min="3842" max="3842" width="78.3984375" style="522" customWidth="1"/>
    <col min="3843" max="3843" width="14.8984375" style="522" customWidth="1"/>
    <col min="3844" max="3844" width="11.59765625" style="522" customWidth="1"/>
    <col min="3845" max="4096" width="9.09765625" style="522"/>
    <col min="4097" max="4097" width="8.09765625" style="522" customWidth="1"/>
    <col min="4098" max="4098" width="78.3984375" style="522" customWidth="1"/>
    <col min="4099" max="4099" width="14.8984375" style="522" customWidth="1"/>
    <col min="4100" max="4100" width="11.59765625" style="522" customWidth="1"/>
    <col min="4101" max="4352" width="9.09765625" style="522"/>
    <col min="4353" max="4353" width="8.09765625" style="522" customWidth="1"/>
    <col min="4354" max="4354" width="78.3984375" style="522" customWidth="1"/>
    <col min="4355" max="4355" width="14.8984375" style="522" customWidth="1"/>
    <col min="4356" max="4356" width="11.59765625" style="522" customWidth="1"/>
    <col min="4357" max="4608" width="9.09765625" style="522"/>
    <col min="4609" max="4609" width="8.09765625" style="522" customWidth="1"/>
    <col min="4610" max="4610" width="78.3984375" style="522" customWidth="1"/>
    <col min="4611" max="4611" width="14.8984375" style="522" customWidth="1"/>
    <col min="4612" max="4612" width="11.59765625" style="522" customWidth="1"/>
    <col min="4613" max="4864" width="9.09765625" style="522"/>
    <col min="4865" max="4865" width="8.09765625" style="522" customWidth="1"/>
    <col min="4866" max="4866" width="78.3984375" style="522" customWidth="1"/>
    <col min="4867" max="4867" width="14.8984375" style="522" customWidth="1"/>
    <col min="4868" max="4868" width="11.59765625" style="522" customWidth="1"/>
    <col min="4869" max="5120" width="9.09765625" style="522"/>
    <col min="5121" max="5121" width="8.09765625" style="522" customWidth="1"/>
    <col min="5122" max="5122" width="78.3984375" style="522" customWidth="1"/>
    <col min="5123" max="5123" width="14.8984375" style="522" customWidth="1"/>
    <col min="5124" max="5124" width="11.59765625" style="522" customWidth="1"/>
    <col min="5125" max="5376" width="9.09765625" style="522"/>
    <col min="5377" max="5377" width="8.09765625" style="522" customWidth="1"/>
    <col min="5378" max="5378" width="78.3984375" style="522" customWidth="1"/>
    <col min="5379" max="5379" width="14.8984375" style="522" customWidth="1"/>
    <col min="5380" max="5380" width="11.59765625" style="522" customWidth="1"/>
    <col min="5381" max="5632" width="9.09765625" style="522"/>
    <col min="5633" max="5633" width="8.09765625" style="522" customWidth="1"/>
    <col min="5634" max="5634" width="78.3984375" style="522" customWidth="1"/>
    <col min="5635" max="5635" width="14.8984375" style="522" customWidth="1"/>
    <col min="5636" max="5636" width="11.59765625" style="522" customWidth="1"/>
    <col min="5637" max="5888" width="9.09765625" style="522"/>
    <col min="5889" max="5889" width="8.09765625" style="522" customWidth="1"/>
    <col min="5890" max="5890" width="78.3984375" style="522" customWidth="1"/>
    <col min="5891" max="5891" width="14.8984375" style="522" customWidth="1"/>
    <col min="5892" max="5892" width="11.59765625" style="522" customWidth="1"/>
    <col min="5893" max="6144" width="9.09765625" style="522"/>
    <col min="6145" max="6145" width="8.09765625" style="522" customWidth="1"/>
    <col min="6146" max="6146" width="78.3984375" style="522" customWidth="1"/>
    <col min="6147" max="6147" width="14.8984375" style="522" customWidth="1"/>
    <col min="6148" max="6148" width="11.59765625" style="522" customWidth="1"/>
    <col min="6149" max="6400" width="9.09765625" style="522"/>
    <col min="6401" max="6401" width="8.09765625" style="522" customWidth="1"/>
    <col min="6402" max="6402" width="78.3984375" style="522" customWidth="1"/>
    <col min="6403" max="6403" width="14.8984375" style="522" customWidth="1"/>
    <col min="6404" max="6404" width="11.59765625" style="522" customWidth="1"/>
    <col min="6405" max="6656" width="9.09765625" style="522"/>
    <col min="6657" max="6657" width="8.09765625" style="522" customWidth="1"/>
    <col min="6658" max="6658" width="78.3984375" style="522" customWidth="1"/>
    <col min="6659" max="6659" width="14.8984375" style="522" customWidth="1"/>
    <col min="6660" max="6660" width="11.59765625" style="522" customWidth="1"/>
    <col min="6661" max="6912" width="9.09765625" style="522"/>
    <col min="6913" max="6913" width="8.09765625" style="522" customWidth="1"/>
    <col min="6914" max="6914" width="78.3984375" style="522" customWidth="1"/>
    <col min="6915" max="6915" width="14.8984375" style="522" customWidth="1"/>
    <col min="6916" max="6916" width="11.59765625" style="522" customWidth="1"/>
    <col min="6917" max="7168" width="9.09765625" style="522"/>
    <col min="7169" max="7169" width="8.09765625" style="522" customWidth="1"/>
    <col min="7170" max="7170" width="78.3984375" style="522" customWidth="1"/>
    <col min="7171" max="7171" width="14.8984375" style="522" customWidth="1"/>
    <col min="7172" max="7172" width="11.59765625" style="522" customWidth="1"/>
    <col min="7173" max="7424" width="9.09765625" style="522"/>
    <col min="7425" max="7425" width="8.09765625" style="522" customWidth="1"/>
    <col min="7426" max="7426" width="78.3984375" style="522" customWidth="1"/>
    <col min="7427" max="7427" width="14.8984375" style="522" customWidth="1"/>
    <col min="7428" max="7428" width="11.59765625" style="522" customWidth="1"/>
    <col min="7429" max="7680" width="9.09765625" style="522"/>
    <col min="7681" max="7681" width="8.09765625" style="522" customWidth="1"/>
    <col min="7682" max="7682" width="78.3984375" style="522" customWidth="1"/>
    <col min="7683" max="7683" width="14.8984375" style="522" customWidth="1"/>
    <col min="7684" max="7684" width="11.59765625" style="522" customWidth="1"/>
    <col min="7685" max="7936" width="9.09765625" style="522"/>
    <col min="7937" max="7937" width="8.09765625" style="522" customWidth="1"/>
    <col min="7938" max="7938" width="78.3984375" style="522" customWidth="1"/>
    <col min="7939" max="7939" width="14.8984375" style="522" customWidth="1"/>
    <col min="7940" max="7940" width="11.59765625" style="522" customWidth="1"/>
    <col min="7941" max="8192" width="9.09765625" style="522"/>
    <col min="8193" max="8193" width="8.09765625" style="522" customWidth="1"/>
    <col min="8194" max="8194" width="78.3984375" style="522" customWidth="1"/>
    <col min="8195" max="8195" width="14.8984375" style="522" customWidth="1"/>
    <col min="8196" max="8196" width="11.59765625" style="522" customWidth="1"/>
    <col min="8197" max="8448" width="9.09765625" style="522"/>
    <col min="8449" max="8449" width="8.09765625" style="522" customWidth="1"/>
    <col min="8450" max="8450" width="78.3984375" style="522" customWidth="1"/>
    <col min="8451" max="8451" width="14.8984375" style="522" customWidth="1"/>
    <col min="8452" max="8452" width="11.59765625" style="522" customWidth="1"/>
    <col min="8453" max="8704" width="9.09765625" style="522"/>
    <col min="8705" max="8705" width="8.09765625" style="522" customWidth="1"/>
    <col min="8706" max="8706" width="78.3984375" style="522" customWidth="1"/>
    <col min="8707" max="8707" width="14.8984375" style="522" customWidth="1"/>
    <col min="8708" max="8708" width="11.59765625" style="522" customWidth="1"/>
    <col min="8709" max="8960" width="9.09765625" style="522"/>
    <col min="8961" max="8961" width="8.09765625" style="522" customWidth="1"/>
    <col min="8962" max="8962" width="78.3984375" style="522" customWidth="1"/>
    <col min="8963" max="8963" width="14.8984375" style="522" customWidth="1"/>
    <col min="8964" max="8964" width="11.59765625" style="522" customWidth="1"/>
    <col min="8965" max="9216" width="9.09765625" style="522"/>
    <col min="9217" max="9217" width="8.09765625" style="522" customWidth="1"/>
    <col min="9218" max="9218" width="78.3984375" style="522" customWidth="1"/>
    <col min="9219" max="9219" width="14.8984375" style="522" customWidth="1"/>
    <col min="9220" max="9220" width="11.59765625" style="522" customWidth="1"/>
    <col min="9221" max="9472" width="9.09765625" style="522"/>
    <col min="9473" max="9473" width="8.09765625" style="522" customWidth="1"/>
    <col min="9474" max="9474" width="78.3984375" style="522" customWidth="1"/>
    <col min="9475" max="9475" width="14.8984375" style="522" customWidth="1"/>
    <col min="9476" max="9476" width="11.59765625" style="522" customWidth="1"/>
    <col min="9477" max="9728" width="9.09765625" style="522"/>
    <col min="9729" max="9729" width="8.09765625" style="522" customWidth="1"/>
    <col min="9730" max="9730" width="78.3984375" style="522" customWidth="1"/>
    <col min="9731" max="9731" width="14.8984375" style="522" customWidth="1"/>
    <col min="9732" max="9732" width="11.59765625" style="522" customWidth="1"/>
    <col min="9733" max="9984" width="9.09765625" style="522"/>
    <col min="9985" max="9985" width="8.09765625" style="522" customWidth="1"/>
    <col min="9986" max="9986" width="78.3984375" style="522" customWidth="1"/>
    <col min="9987" max="9987" width="14.8984375" style="522" customWidth="1"/>
    <col min="9988" max="9988" width="11.59765625" style="522" customWidth="1"/>
    <col min="9989" max="10240" width="9.09765625" style="522"/>
    <col min="10241" max="10241" width="8.09765625" style="522" customWidth="1"/>
    <col min="10242" max="10242" width="78.3984375" style="522" customWidth="1"/>
    <col min="10243" max="10243" width="14.8984375" style="522" customWidth="1"/>
    <col min="10244" max="10244" width="11.59765625" style="522" customWidth="1"/>
    <col min="10245" max="10496" width="9.09765625" style="522"/>
    <col min="10497" max="10497" width="8.09765625" style="522" customWidth="1"/>
    <col min="10498" max="10498" width="78.3984375" style="522" customWidth="1"/>
    <col min="10499" max="10499" width="14.8984375" style="522" customWidth="1"/>
    <col min="10500" max="10500" width="11.59765625" style="522" customWidth="1"/>
    <col min="10501" max="10752" width="9.09765625" style="522"/>
    <col min="10753" max="10753" width="8.09765625" style="522" customWidth="1"/>
    <col min="10754" max="10754" width="78.3984375" style="522" customWidth="1"/>
    <col min="10755" max="10755" width="14.8984375" style="522" customWidth="1"/>
    <col min="10756" max="10756" width="11.59765625" style="522" customWidth="1"/>
    <col min="10757" max="11008" width="9.09765625" style="522"/>
    <col min="11009" max="11009" width="8.09765625" style="522" customWidth="1"/>
    <col min="11010" max="11010" width="78.3984375" style="522" customWidth="1"/>
    <col min="11011" max="11011" width="14.8984375" style="522" customWidth="1"/>
    <col min="11012" max="11012" width="11.59765625" style="522" customWidth="1"/>
    <col min="11013" max="11264" width="9.09765625" style="522"/>
    <col min="11265" max="11265" width="8.09765625" style="522" customWidth="1"/>
    <col min="11266" max="11266" width="78.3984375" style="522" customWidth="1"/>
    <col min="11267" max="11267" width="14.8984375" style="522" customWidth="1"/>
    <col min="11268" max="11268" width="11.59765625" style="522" customWidth="1"/>
    <col min="11269" max="11520" width="9.09765625" style="522"/>
    <col min="11521" max="11521" width="8.09765625" style="522" customWidth="1"/>
    <col min="11522" max="11522" width="78.3984375" style="522" customWidth="1"/>
    <col min="11523" max="11523" width="14.8984375" style="522" customWidth="1"/>
    <col min="11524" max="11524" width="11.59765625" style="522" customWidth="1"/>
    <col min="11525" max="11776" width="9.09765625" style="522"/>
    <col min="11777" max="11777" width="8.09765625" style="522" customWidth="1"/>
    <col min="11778" max="11778" width="78.3984375" style="522" customWidth="1"/>
    <col min="11779" max="11779" width="14.8984375" style="522" customWidth="1"/>
    <col min="11780" max="11780" width="11.59765625" style="522" customWidth="1"/>
    <col min="11781" max="12032" width="9.09765625" style="522"/>
    <col min="12033" max="12033" width="8.09765625" style="522" customWidth="1"/>
    <col min="12034" max="12034" width="78.3984375" style="522" customWidth="1"/>
    <col min="12035" max="12035" width="14.8984375" style="522" customWidth="1"/>
    <col min="12036" max="12036" width="11.59765625" style="522" customWidth="1"/>
    <col min="12037" max="12288" width="9.09765625" style="522"/>
    <col min="12289" max="12289" width="8.09765625" style="522" customWidth="1"/>
    <col min="12290" max="12290" width="78.3984375" style="522" customWidth="1"/>
    <col min="12291" max="12291" width="14.8984375" style="522" customWidth="1"/>
    <col min="12292" max="12292" width="11.59765625" style="522" customWidth="1"/>
    <col min="12293" max="12544" width="9.09765625" style="522"/>
    <col min="12545" max="12545" width="8.09765625" style="522" customWidth="1"/>
    <col min="12546" max="12546" width="78.3984375" style="522" customWidth="1"/>
    <col min="12547" max="12547" width="14.8984375" style="522" customWidth="1"/>
    <col min="12548" max="12548" width="11.59765625" style="522" customWidth="1"/>
    <col min="12549" max="12800" width="9.09765625" style="522"/>
    <col min="12801" max="12801" width="8.09765625" style="522" customWidth="1"/>
    <col min="12802" max="12802" width="78.3984375" style="522" customWidth="1"/>
    <col min="12803" max="12803" width="14.8984375" style="522" customWidth="1"/>
    <col min="12804" max="12804" width="11.59765625" style="522" customWidth="1"/>
    <col min="12805" max="13056" width="9.09765625" style="522"/>
    <col min="13057" max="13057" width="8.09765625" style="522" customWidth="1"/>
    <col min="13058" max="13058" width="78.3984375" style="522" customWidth="1"/>
    <col min="13059" max="13059" width="14.8984375" style="522" customWidth="1"/>
    <col min="13060" max="13060" width="11.59765625" style="522" customWidth="1"/>
    <col min="13061" max="13312" width="9.09765625" style="522"/>
    <col min="13313" max="13313" width="8.09765625" style="522" customWidth="1"/>
    <col min="13314" max="13314" width="78.3984375" style="522" customWidth="1"/>
    <col min="13315" max="13315" width="14.8984375" style="522" customWidth="1"/>
    <col min="13316" max="13316" width="11.59765625" style="522" customWidth="1"/>
    <col min="13317" max="13568" width="9.09765625" style="522"/>
    <col min="13569" max="13569" width="8.09765625" style="522" customWidth="1"/>
    <col min="13570" max="13570" width="78.3984375" style="522" customWidth="1"/>
    <col min="13571" max="13571" width="14.8984375" style="522" customWidth="1"/>
    <col min="13572" max="13572" width="11.59765625" style="522" customWidth="1"/>
    <col min="13573" max="13824" width="9.09765625" style="522"/>
    <col min="13825" max="13825" width="8.09765625" style="522" customWidth="1"/>
    <col min="13826" max="13826" width="78.3984375" style="522" customWidth="1"/>
    <col min="13827" max="13827" width="14.8984375" style="522" customWidth="1"/>
    <col min="13828" max="13828" width="11.59765625" style="522" customWidth="1"/>
    <col min="13829" max="14080" width="9.09765625" style="522"/>
    <col min="14081" max="14081" width="8.09765625" style="522" customWidth="1"/>
    <col min="14082" max="14082" width="78.3984375" style="522" customWidth="1"/>
    <col min="14083" max="14083" width="14.8984375" style="522" customWidth="1"/>
    <col min="14084" max="14084" width="11.59765625" style="522" customWidth="1"/>
    <col min="14085" max="14336" width="9.09765625" style="522"/>
    <col min="14337" max="14337" width="8.09765625" style="522" customWidth="1"/>
    <col min="14338" max="14338" width="78.3984375" style="522" customWidth="1"/>
    <col min="14339" max="14339" width="14.8984375" style="522" customWidth="1"/>
    <col min="14340" max="14340" width="11.59765625" style="522" customWidth="1"/>
    <col min="14341" max="14592" width="9.09765625" style="522"/>
    <col min="14593" max="14593" width="8.09765625" style="522" customWidth="1"/>
    <col min="14594" max="14594" width="78.3984375" style="522" customWidth="1"/>
    <col min="14595" max="14595" width="14.8984375" style="522" customWidth="1"/>
    <col min="14596" max="14596" width="11.59765625" style="522" customWidth="1"/>
    <col min="14597" max="14848" width="9.09765625" style="522"/>
    <col min="14849" max="14849" width="8.09765625" style="522" customWidth="1"/>
    <col min="14850" max="14850" width="78.3984375" style="522" customWidth="1"/>
    <col min="14851" max="14851" width="14.8984375" style="522" customWidth="1"/>
    <col min="14852" max="14852" width="11.59765625" style="522" customWidth="1"/>
    <col min="14853" max="15104" width="9.09765625" style="522"/>
    <col min="15105" max="15105" width="8.09765625" style="522" customWidth="1"/>
    <col min="15106" max="15106" width="78.3984375" style="522" customWidth="1"/>
    <col min="15107" max="15107" width="14.8984375" style="522" customWidth="1"/>
    <col min="15108" max="15108" width="11.59765625" style="522" customWidth="1"/>
    <col min="15109" max="15360" width="9.09765625" style="522"/>
    <col min="15361" max="15361" width="8.09765625" style="522" customWidth="1"/>
    <col min="15362" max="15362" width="78.3984375" style="522" customWidth="1"/>
    <col min="15363" max="15363" width="14.8984375" style="522" customWidth="1"/>
    <col min="15364" max="15364" width="11.59765625" style="522" customWidth="1"/>
    <col min="15365" max="15616" width="9.09765625" style="522"/>
    <col min="15617" max="15617" width="8.09765625" style="522" customWidth="1"/>
    <col min="15618" max="15618" width="78.3984375" style="522" customWidth="1"/>
    <col min="15619" max="15619" width="14.8984375" style="522" customWidth="1"/>
    <col min="15620" max="15620" width="11.59765625" style="522" customWidth="1"/>
    <col min="15621" max="15872" width="9.09765625" style="522"/>
    <col min="15873" max="15873" width="8.09765625" style="522" customWidth="1"/>
    <col min="15874" max="15874" width="78.3984375" style="522" customWidth="1"/>
    <col min="15875" max="15875" width="14.8984375" style="522" customWidth="1"/>
    <col min="15876" max="15876" width="11.59765625" style="522" customWidth="1"/>
    <col min="15877" max="16128" width="9.09765625" style="522"/>
    <col min="16129" max="16129" width="8.09765625" style="522" customWidth="1"/>
    <col min="16130" max="16130" width="78.3984375" style="522" customWidth="1"/>
    <col min="16131" max="16131" width="14.8984375" style="522" customWidth="1"/>
    <col min="16132" max="16132" width="11.59765625" style="522" customWidth="1"/>
    <col min="16133" max="16384" width="9.09765625" style="522"/>
  </cols>
  <sheetData>
    <row r="1" spans="1:256" ht="17.2" x14ac:dyDescent="0.3">
      <c r="A1" s="782" t="s">
        <v>896</v>
      </c>
      <c r="B1" s="782"/>
      <c r="C1" s="782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21"/>
      <c r="BY1" s="521"/>
      <c r="BZ1" s="521"/>
      <c r="CA1" s="521"/>
      <c r="CB1" s="521"/>
      <c r="CC1" s="521"/>
      <c r="CD1" s="521"/>
      <c r="CE1" s="521"/>
      <c r="CF1" s="521"/>
      <c r="CG1" s="521"/>
      <c r="CH1" s="521"/>
      <c r="CI1" s="521"/>
      <c r="CJ1" s="521"/>
      <c r="CK1" s="521"/>
      <c r="CL1" s="521"/>
      <c r="CM1" s="521"/>
      <c r="CN1" s="521"/>
      <c r="CO1" s="521"/>
      <c r="CP1" s="521"/>
      <c r="CQ1" s="521"/>
      <c r="CR1" s="521"/>
      <c r="CS1" s="521"/>
      <c r="CT1" s="521"/>
      <c r="CU1" s="521"/>
      <c r="CV1" s="521"/>
      <c r="CW1" s="521"/>
      <c r="CX1" s="521"/>
      <c r="CY1" s="521"/>
      <c r="CZ1" s="521"/>
      <c r="DA1" s="521"/>
      <c r="DB1" s="521"/>
      <c r="DC1" s="521"/>
      <c r="DD1" s="521"/>
      <c r="DE1" s="521"/>
      <c r="DF1" s="521"/>
      <c r="DG1" s="521"/>
      <c r="DH1" s="521"/>
      <c r="DI1" s="521"/>
      <c r="DJ1" s="521"/>
      <c r="DK1" s="521"/>
      <c r="DL1" s="521"/>
      <c r="DM1" s="521"/>
      <c r="DN1" s="521"/>
      <c r="DO1" s="521"/>
      <c r="DP1" s="521"/>
      <c r="DQ1" s="521"/>
      <c r="DR1" s="521"/>
      <c r="DS1" s="521"/>
      <c r="DT1" s="521"/>
      <c r="DU1" s="521"/>
      <c r="DV1" s="521"/>
      <c r="DW1" s="521"/>
      <c r="DX1" s="521"/>
      <c r="DY1" s="521"/>
      <c r="DZ1" s="521"/>
      <c r="EA1" s="521"/>
      <c r="EB1" s="521"/>
      <c r="EC1" s="521"/>
      <c r="ED1" s="521"/>
      <c r="EE1" s="521"/>
      <c r="EF1" s="521"/>
      <c r="EG1" s="521"/>
      <c r="EH1" s="521"/>
      <c r="EI1" s="521"/>
      <c r="EJ1" s="521"/>
      <c r="EK1" s="521"/>
      <c r="EL1" s="521"/>
      <c r="EM1" s="521"/>
      <c r="EN1" s="521"/>
      <c r="EO1" s="521"/>
      <c r="EP1" s="521"/>
      <c r="EQ1" s="521"/>
      <c r="ER1" s="521"/>
      <c r="ES1" s="521"/>
      <c r="ET1" s="521"/>
      <c r="EU1" s="521"/>
      <c r="EV1" s="521"/>
      <c r="EW1" s="521"/>
      <c r="EX1" s="521"/>
      <c r="EY1" s="521"/>
      <c r="EZ1" s="521"/>
      <c r="FA1" s="521"/>
      <c r="FB1" s="521"/>
      <c r="FC1" s="521"/>
      <c r="FD1" s="521"/>
      <c r="FE1" s="521"/>
      <c r="FF1" s="521"/>
      <c r="FG1" s="521"/>
      <c r="FH1" s="521"/>
      <c r="FI1" s="521"/>
      <c r="FJ1" s="521"/>
      <c r="FK1" s="521"/>
      <c r="FL1" s="521"/>
      <c r="FM1" s="521"/>
      <c r="FN1" s="521"/>
      <c r="FO1" s="521"/>
      <c r="FP1" s="521"/>
      <c r="FQ1" s="521"/>
      <c r="FR1" s="521"/>
      <c r="FS1" s="521"/>
      <c r="FT1" s="521"/>
      <c r="FU1" s="521"/>
      <c r="FV1" s="521"/>
      <c r="FW1" s="521"/>
      <c r="FX1" s="521"/>
      <c r="FY1" s="521"/>
      <c r="FZ1" s="521"/>
      <c r="GA1" s="521"/>
      <c r="GB1" s="521"/>
      <c r="GC1" s="521"/>
      <c r="GD1" s="521"/>
      <c r="GE1" s="521"/>
      <c r="GF1" s="521"/>
      <c r="GG1" s="521"/>
      <c r="GH1" s="521"/>
      <c r="GI1" s="521"/>
      <c r="GJ1" s="521"/>
      <c r="GK1" s="521"/>
      <c r="GL1" s="521"/>
      <c r="GM1" s="521"/>
      <c r="GN1" s="521"/>
      <c r="GO1" s="521"/>
      <c r="GP1" s="521"/>
      <c r="GQ1" s="521"/>
      <c r="GR1" s="521"/>
      <c r="GS1" s="521"/>
      <c r="GT1" s="521"/>
      <c r="GU1" s="521"/>
      <c r="GV1" s="521"/>
      <c r="GW1" s="521"/>
      <c r="GX1" s="521"/>
      <c r="GY1" s="521"/>
      <c r="GZ1" s="521"/>
      <c r="HA1" s="521"/>
      <c r="HB1" s="521"/>
      <c r="HC1" s="521"/>
      <c r="HD1" s="521"/>
      <c r="HE1" s="521"/>
      <c r="HF1" s="521"/>
      <c r="HG1" s="521"/>
      <c r="HH1" s="521"/>
      <c r="HI1" s="521"/>
      <c r="HJ1" s="521"/>
      <c r="HK1" s="521"/>
      <c r="HL1" s="521"/>
      <c r="HM1" s="521"/>
      <c r="HN1" s="521"/>
      <c r="HO1" s="521"/>
      <c r="HP1" s="521"/>
      <c r="HQ1" s="521"/>
      <c r="HR1" s="521"/>
      <c r="HS1" s="521"/>
      <c r="HT1" s="521"/>
      <c r="HU1" s="521"/>
      <c r="HV1" s="521"/>
      <c r="HW1" s="521"/>
      <c r="HX1" s="521"/>
      <c r="HY1" s="521"/>
      <c r="HZ1" s="521"/>
      <c r="IA1" s="521"/>
      <c r="IB1" s="521"/>
      <c r="IC1" s="521"/>
      <c r="ID1" s="521"/>
      <c r="IE1" s="521"/>
      <c r="IF1" s="521"/>
      <c r="IG1" s="521"/>
      <c r="IH1" s="521"/>
      <c r="II1" s="521"/>
      <c r="IJ1" s="521"/>
      <c r="IK1" s="521"/>
      <c r="IL1" s="521"/>
      <c r="IM1" s="521"/>
      <c r="IN1" s="521"/>
      <c r="IO1" s="521"/>
      <c r="IP1" s="521"/>
      <c r="IQ1" s="521"/>
      <c r="IR1" s="521"/>
      <c r="IS1" s="521"/>
      <c r="IT1" s="521"/>
      <c r="IU1" s="521"/>
      <c r="IV1" s="521"/>
    </row>
    <row r="2" spans="1:256" ht="15.8" x14ac:dyDescent="0.25">
      <c r="A2" s="518"/>
      <c r="B2" s="518"/>
      <c r="C2" s="518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  <c r="BS2" s="521"/>
      <c r="BT2" s="521"/>
      <c r="BU2" s="521"/>
      <c r="BV2" s="521"/>
      <c r="BW2" s="521"/>
      <c r="BX2" s="521"/>
      <c r="BY2" s="521"/>
      <c r="BZ2" s="521"/>
      <c r="CA2" s="521"/>
      <c r="CB2" s="521"/>
      <c r="CC2" s="521"/>
      <c r="CD2" s="521"/>
      <c r="CE2" s="521"/>
      <c r="CF2" s="521"/>
      <c r="CG2" s="521"/>
      <c r="CH2" s="521"/>
      <c r="CI2" s="521"/>
      <c r="CJ2" s="521"/>
      <c r="CK2" s="521"/>
      <c r="CL2" s="521"/>
      <c r="CM2" s="521"/>
      <c r="CN2" s="521"/>
      <c r="CO2" s="521"/>
      <c r="CP2" s="521"/>
      <c r="CQ2" s="521"/>
      <c r="CR2" s="521"/>
      <c r="CS2" s="521"/>
      <c r="CT2" s="521"/>
      <c r="CU2" s="521"/>
      <c r="CV2" s="521"/>
      <c r="CW2" s="521"/>
      <c r="CX2" s="521"/>
      <c r="CY2" s="521"/>
      <c r="CZ2" s="521"/>
      <c r="DA2" s="521"/>
      <c r="DB2" s="521"/>
      <c r="DC2" s="521"/>
      <c r="DD2" s="521"/>
      <c r="DE2" s="521"/>
      <c r="DF2" s="521"/>
      <c r="DG2" s="521"/>
      <c r="DH2" s="521"/>
      <c r="DI2" s="521"/>
      <c r="DJ2" s="521"/>
      <c r="DK2" s="521"/>
      <c r="DL2" s="521"/>
      <c r="DM2" s="521"/>
      <c r="DN2" s="521"/>
      <c r="DO2" s="521"/>
      <c r="DP2" s="521"/>
      <c r="DQ2" s="521"/>
      <c r="DR2" s="521"/>
      <c r="DS2" s="521"/>
      <c r="DT2" s="521"/>
      <c r="DU2" s="521"/>
      <c r="DV2" s="521"/>
      <c r="DW2" s="521"/>
      <c r="DX2" s="521"/>
      <c r="DY2" s="521"/>
      <c r="DZ2" s="521"/>
      <c r="EA2" s="521"/>
      <c r="EB2" s="521"/>
      <c r="EC2" s="521"/>
      <c r="ED2" s="521"/>
      <c r="EE2" s="521"/>
      <c r="EF2" s="521"/>
      <c r="EG2" s="521"/>
      <c r="EH2" s="521"/>
      <c r="EI2" s="521"/>
      <c r="EJ2" s="521"/>
      <c r="EK2" s="521"/>
      <c r="EL2" s="521"/>
      <c r="EM2" s="521"/>
      <c r="EN2" s="521"/>
      <c r="EO2" s="521"/>
      <c r="EP2" s="521"/>
      <c r="EQ2" s="521"/>
      <c r="ER2" s="521"/>
      <c r="ES2" s="521"/>
      <c r="ET2" s="521"/>
      <c r="EU2" s="521"/>
      <c r="EV2" s="521"/>
      <c r="EW2" s="521"/>
      <c r="EX2" s="521"/>
      <c r="EY2" s="521"/>
      <c r="EZ2" s="521"/>
      <c r="FA2" s="521"/>
      <c r="FB2" s="521"/>
      <c r="FC2" s="521"/>
      <c r="FD2" s="521"/>
      <c r="FE2" s="521"/>
      <c r="FF2" s="521"/>
      <c r="FG2" s="521"/>
      <c r="FH2" s="521"/>
      <c r="FI2" s="521"/>
      <c r="FJ2" s="521"/>
      <c r="FK2" s="521"/>
      <c r="FL2" s="521"/>
      <c r="FM2" s="521"/>
      <c r="FN2" s="521"/>
      <c r="FO2" s="521"/>
      <c r="FP2" s="521"/>
      <c r="FQ2" s="521"/>
      <c r="FR2" s="521"/>
      <c r="FS2" s="521"/>
      <c r="FT2" s="521"/>
      <c r="FU2" s="521"/>
      <c r="FV2" s="521"/>
      <c r="FW2" s="521"/>
      <c r="FX2" s="521"/>
      <c r="FY2" s="521"/>
      <c r="FZ2" s="521"/>
      <c r="GA2" s="521"/>
      <c r="GB2" s="521"/>
      <c r="GC2" s="521"/>
      <c r="GD2" s="521"/>
      <c r="GE2" s="521"/>
      <c r="GF2" s="521"/>
      <c r="GG2" s="521"/>
      <c r="GH2" s="521"/>
      <c r="GI2" s="521"/>
      <c r="GJ2" s="521"/>
      <c r="GK2" s="521"/>
      <c r="GL2" s="521"/>
      <c r="GM2" s="521"/>
      <c r="GN2" s="521"/>
      <c r="GO2" s="521"/>
      <c r="GP2" s="521"/>
      <c r="GQ2" s="521"/>
      <c r="GR2" s="521"/>
      <c r="GS2" s="521"/>
      <c r="GT2" s="521"/>
      <c r="GU2" s="521"/>
      <c r="GV2" s="521"/>
      <c r="GW2" s="521"/>
      <c r="GX2" s="521"/>
      <c r="GY2" s="521"/>
      <c r="GZ2" s="521"/>
      <c r="HA2" s="521"/>
      <c r="HB2" s="521"/>
      <c r="HC2" s="521"/>
      <c r="HD2" s="521"/>
      <c r="HE2" s="521"/>
      <c r="HF2" s="521"/>
      <c r="HG2" s="521"/>
      <c r="HH2" s="521"/>
      <c r="HI2" s="521"/>
      <c r="HJ2" s="521"/>
      <c r="HK2" s="521"/>
      <c r="HL2" s="521"/>
      <c r="HM2" s="521"/>
      <c r="HN2" s="521"/>
      <c r="HO2" s="521"/>
      <c r="HP2" s="521"/>
      <c r="HQ2" s="521"/>
      <c r="HR2" s="521"/>
      <c r="HS2" s="521"/>
      <c r="HT2" s="521"/>
      <c r="HU2" s="521"/>
      <c r="HV2" s="521"/>
      <c r="HW2" s="521"/>
      <c r="HX2" s="521"/>
      <c r="HY2" s="521"/>
      <c r="HZ2" s="521"/>
      <c r="IA2" s="521"/>
      <c r="IB2" s="521"/>
      <c r="IC2" s="521"/>
      <c r="ID2" s="521"/>
      <c r="IE2" s="521"/>
      <c r="IF2" s="521"/>
      <c r="IG2" s="521"/>
      <c r="IH2" s="521"/>
      <c r="II2" s="521"/>
      <c r="IJ2" s="521"/>
      <c r="IK2" s="521"/>
      <c r="IL2" s="521"/>
      <c r="IM2" s="521"/>
      <c r="IN2" s="521"/>
      <c r="IO2" s="521"/>
      <c r="IP2" s="521"/>
      <c r="IQ2" s="521"/>
      <c r="IR2" s="521"/>
      <c r="IS2" s="521"/>
      <c r="IT2" s="521"/>
      <c r="IU2" s="521"/>
      <c r="IV2" s="521"/>
    </row>
    <row r="3" spans="1:256" ht="15.8" x14ac:dyDescent="0.25">
      <c r="A3" s="518"/>
      <c r="B3" s="518"/>
      <c r="C3" s="518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  <c r="CW3" s="521"/>
      <c r="CX3" s="521"/>
      <c r="CY3" s="521"/>
      <c r="CZ3" s="521"/>
      <c r="DA3" s="521"/>
      <c r="DB3" s="521"/>
      <c r="DC3" s="521"/>
      <c r="DD3" s="521"/>
      <c r="DE3" s="521"/>
      <c r="DF3" s="521"/>
      <c r="DG3" s="521"/>
      <c r="DH3" s="521"/>
      <c r="DI3" s="521"/>
      <c r="DJ3" s="521"/>
      <c r="DK3" s="521"/>
      <c r="DL3" s="521"/>
      <c r="DM3" s="521"/>
      <c r="DN3" s="521"/>
      <c r="DO3" s="521"/>
      <c r="DP3" s="521"/>
      <c r="DQ3" s="521"/>
      <c r="DR3" s="521"/>
      <c r="DS3" s="521"/>
      <c r="DT3" s="521"/>
      <c r="DU3" s="521"/>
      <c r="DV3" s="521"/>
      <c r="DW3" s="521"/>
      <c r="DX3" s="521"/>
      <c r="DY3" s="521"/>
      <c r="DZ3" s="521"/>
      <c r="EA3" s="521"/>
      <c r="EB3" s="521"/>
      <c r="EC3" s="521"/>
      <c r="ED3" s="521"/>
      <c r="EE3" s="521"/>
      <c r="EF3" s="521"/>
      <c r="EG3" s="521"/>
      <c r="EH3" s="521"/>
      <c r="EI3" s="521"/>
      <c r="EJ3" s="521"/>
      <c r="EK3" s="521"/>
      <c r="EL3" s="521"/>
      <c r="EM3" s="521"/>
      <c r="EN3" s="521"/>
      <c r="EO3" s="521"/>
      <c r="EP3" s="521"/>
      <c r="EQ3" s="521"/>
      <c r="ER3" s="521"/>
      <c r="ES3" s="521"/>
      <c r="ET3" s="521"/>
      <c r="EU3" s="521"/>
      <c r="EV3" s="521"/>
      <c r="EW3" s="521"/>
      <c r="EX3" s="521"/>
      <c r="EY3" s="521"/>
      <c r="EZ3" s="521"/>
      <c r="FA3" s="521"/>
      <c r="FB3" s="521"/>
      <c r="FC3" s="521"/>
      <c r="FD3" s="521"/>
      <c r="FE3" s="521"/>
      <c r="FF3" s="521"/>
      <c r="FG3" s="521"/>
      <c r="FH3" s="521"/>
      <c r="FI3" s="521"/>
      <c r="FJ3" s="521"/>
      <c r="FK3" s="521"/>
      <c r="FL3" s="521"/>
      <c r="FM3" s="521"/>
      <c r="FN3" s="521"/>
      <c r="FO3" s="521"/>
      <c r="FP3" s="521"/>
      <c r="FQ3" s="521"/>
      <c r="FR3" s="521"/>
      <c r="FS3" s="521"/>
      <c r="FT3" s="521"/>
      <c r="FU3" s="521"/>
      <c r="FV3" s="521"/>
      <c r="FW3" s="521"/>
      <c r="FX3" s="521"/>
      <c r="FY3" s="521"/>
      <c r="FZ3" s="521"/>
      <c r="GA3" s="521"/>
      <c r="GB3" s="521"/>
      <c r="GC3" s="521"/>
      <c r="GD3" s="521"/>
      <c r="GE3" s="521"/>
      <c r="GF3" s="521"/>
      <c r="GG3" s="521"/>
      <c r="GH3" s="521"/>
      <c r="GI3" s="521"/>
      <c r="GJ3" s="521"/>
      <c r="GK3" s="521"/>
      <c r="GL3" s="521"/>
      <c r="GM3" s="521"/>
      <c r="GN3" s="521"/>
      <c r="GO3" s="521"/>
      <c r="GP3" s="521"/>
      <c r="GQ3" s="521"/>
      <c r="GR3" s="521"/>
      <c r="GS3" s="521"/>
      <c r="GT3" s="521"/>
      <c r="GU3" s="521"/>
      <c r="GV3" s="521"/>
      <c r="GW3" s="521"/>
      <c r="GX3" s="521"/>
      <c r="GY3" s="521"/>
      <c r="GZ3" s="521"/>
      <c r="HA3" s="521"/>
      <c r="HB3" s="521"/>
      <c r="HC3" s="521"/>
      <c r="HD3" s="521"/>
      <c r="HE3" s="521"/>
      <c r="HF3" s="521"/>
      <c r="HG3" s="521"/>
      <c r="HH3" s="521"/>
      <c r="HI3" s="521"/>
      <c r="HJ3" s="521"/>
      <c r="HK3" s="521"/>
      <c r="HL3" s="521"/>
      <c r="HM3" s="521"/>
      <c r="HN3" s="521"/>
      <c r="HO3" s="521"/>
      <c r="HP3" s="521"/>
      <c r="HQ3" s="521"/>
      <c r="HR3" s="521"/>
      <c r="HS3" s="521"/>
      <c r="HT3" s="521"/>
      <c r="HU3" s="521"/>
      <c r="HV3" s="521"/>
      <c r="HW3" s="521"/>
      <c r="HX3" s="521"/>
      <c r="HY3" s="521"/>
      <c r="HZ3" s="521"/>
      <c r="IA3" s="521"/>
      <c r="IB3" s="521"/>
      <c r="IC3" s="521"/>
      <c r="ID3" s="521"/>
      <c r="IE3" s="521"/>
      <c r="IF3" s="521"/>
      <c r="IG3" s="521"/>
      <c r="IH3" s="521"/>
      <c r="II3" s="521"/>
      <c r="IJ3" s="521"/>
      <c r="IK3" s="521"/>
      <c r="IL3" s="521"/>
      <c r="IM3" s="521"/>
      <c r="IN3" s="521"/>
      <c r="IO3" s="521"/>
      <c r="IP3" s="521"/>
      <c r="IQ3" s="521"/>
      <c r="IR3" s="521"/>
      <c r="IS3" s="521"/>
      <c r="IT3" s="521"/>
      <c r="IU3" s="521"/>
      <c r="IV3" s="521"/>
    </row>
    <row r="4" spans="1:256" ht="15.8" x14ac:dyDescent="0.25">
      <c r="A4" s="518"/>
      <c r="B4" s="518"/>
      <c r="C4" s="518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521"/>
      <c r="CO4" s="521"/>
      <c r="CP4" s="521"/>
      <c r="CQ4" s="521"/>
      <c r="CR4" s="521"/>
      <c r="CS4" s="521"/>
      <c r="CT4" s="521"/>
      <c r="CU4" s="521"/>
      <c r="CV4" s="521"/>
      <c r="CW4" s="521"/>
      <c r="CX4" s="521"/>
      <c r="CY4" s="521"/>
      <c r="CZ4" s="521"/>
      <c r="DA4" s="521"/>
      <c r="DB4" s="521"/>
      <c r="DC4" s="521"/>
      <c r="DD4" s="521"/>
      <c r="DE4" s="521"/>
      <c r="DF4" s="521"/>
      <c r="DG4" s="521"/>
      <c r="DH4" s="521"/>
      <c r="DI4" s="521"/>
      <c r="DJ4" s="521"/>
      <c r="DK4" s="521"/>
      <c r="DL4" s="521"/>
      <c r="DM4" s="521"/>
      <c r="DN4" s="521"/>
      <c r="DO4" s="521"/>
      <c r="DP4" s="521"/>
      <c r="DQ4" s="521"/>
      <c r="DR4" s="521"/>
      <c r="DS4" s="521"/>
      <c r="DT4" s="521"/>
      <c r="DU4" s="521"/>
      <c r="DV4" s="521"/>
      <c r="DW4" s="521"/>
      <c r="DX4" s="521"/>
      <c r="DY4" s="521"/>
      <c r="DZ4" s="521"/>
      <c r="EA4" s="521"/>
      <c r="EB4" s="521"/>
      <c r="EC4" s="521"/>
      <c r="ED4" s="521"/>
      <c r="EE4" s="521"/>
      <c r="EF4" s="521"/>
      <c r="EG4" s="521"/>
      <c r="EH4" s="521"/>
      <c r="EI4" s="521"/>
      <c r="EJ4" s="521"/>
      <c r="EK4" s="521"/>
      <c r="EL4" s="521"/>
      <c r="EM4" s="521"/>
      <c r="EN4" s="521"/>
      <c r="EO4" s="521"/>
      <c r="EP4" s="521"/>
      <c r="EQ4" s="521"/>
      <c r="ER4" s="521"/>
      <c r="ES4" s="521"/>
      <c r="ET4" s="521"/>
      <c r="EU4" s="521"/>
      <c r="EV4" s="521"/>
      <c r="EW4" s="521"/>
      <c r="EX4" s="521"/>
      <c r="EY4" s="521"/>
      <c r="EZ4" s="521"/>
      <c r="FA4" s="521"/>
      <c r="FB4" s="521"/>
      <c r="FC4" s="521"/>
      <c r="FD4" s="521"/>
      <c r="FE4" s="521"/>
      <c r="FF4" s="521"/>
      <c r="FG4" s="521"/>
      <c r="FH4" s="521"/>
      <c r="FI4" s="521"/>
      <c r="FJ4" s="521"/>
      <c r="FK4" s="521"/>
      <c r="FL4" s="521"/>
      <c r="FM4" s="521"/>
      <c r="FN4" s="521"/>
      <c r="FO4" s="521"/>
      <c r="FP4" s="521"/>
      <c r="FQ4" s="521"/>
      <c r="FR4" s="521"/>
      <c r="FS4" s="521"/>
      <c r="FT4" s="521"/>
      <c r="FU4" s="521"/>
      <c r="FV4" s="521"/>
      <c r="FW4" s="521"/>
      <c r="FX4" s="521"/>
      <c r="FY4" s="521"/>
      <c r="FZ4" s="521"/>
      <c r="GA4" s="521"/>
      <c r="GB4" s="521"/>
      <c r="GC4" s="521"/>
      <c r="GD4" s="521"/>
      <c r="GE4" s="521"/>
      <c r="GF4" s="521"/>
      <c r="GG4" s="521"/>
      <c r="GH4" s="521"/>
      <c r="GI4" s="521"/>
      <c r="GJ4" s="521"/>
      <c r="GK4" s="521"/>
      <c r="GL4" s="521"/>
      <c r="GM4" s="521"/>
      <c r="GN4" s="521"/>
      <c r="GO4" s="521"/>
      <c r="GP4" s="521"/>
      <c r="GQ4" s="521"/>
      <c r="GR4" s="521"/>
      <c r="GS4" s="521"/>
      <c r="GT4" s="521"/>
      <c r="GU4" s="521"/>
      <c r="GV4" s="521"/>
      <c r="GW4" s="521"/>
      <c r="GX4" s="521"/>
      <c r="GY4" s="521"/>
      <c r="GZ4" s="521"/>
      <c r="HA4" s="521"/>
      <c r="HB4" s="521"/>
      <c r="HC4" s="521"/>
      <c r="HD4" s="521"/>
      <c r="HE4" s="521"/>
      <c r="HF4" s="521"/>
      <c r="HG4" s="521"/>
      <c r="HH4" s="521"/>
      <c r="HI4" s="521"/>
      <c r="HJ4" s="521"/>
      <c r="HK4" s="521"/>
      <c r="HL4" s="521"/>
      <c r="HM4" s="521"/>
      <c r="HN4" s="521"/>
      <c r="HO4" s="521"/>
      <c r="HP4" s="521"/>
      <c r="HQ4" s="521"/>
      <c r="HR4" s="521"/>
      <c r="HS4" s="521"/>
      <c r="HT4" s="521"/>
      <c r="HU4" s="521"/>
      <c r="HV4" s="521"/>
      <c r="HW4" s="521"/>
      <c r="HX4" s="521"/>
      <c r="HY4" s="521"/>
      <c r="HZ4" s="521"/>
      <c r="IA4" s="521"/>
      <c r="IB4" s="521"/>
      <c r="IC4" s="521"/>
      <c r="ID4" s="521"/>
      <c r="IE4" s="521"/>
      <c r="IF4" s="521"/>
      <c r="IG4" s="521"/>
      <c r="IH4" s="521"/>
      <c r="II4" s="521"/>
      <c r="IJ4" s="521"/>
      <c r="IK4" s="521"/>
      <c r="IL4" s="521"/>
      <c r="IM4" s="521"/>
      <c r="IN4" s="521"/>
      <c r="IO4" s="521"/>
      <c r="IP4" s="521"/>
      <c r="IQ4" s="521"/>
      <c r="IR4" s="521"/>
      <c r="IS4" s="521"/>
      <c r="IT4" s="521"/>
      <c r="IU4" s="521"/>
      <c r="IV4" s="521"/>
    </row>
    <row r="5" spans="1:256" s="524" customFormat="1" x14ac:dyDescent="0.3">
      <c r="A5" s="519"/>
      <c r="B5" s="519" t="s">
        <v>1</v>
      </c>
      <c r="C5" s="519" t="s">
        <v>897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3"/>
      <c r="BQ5" s="523"/>
      <c r="BR5" s="523"/>
      <c r="BS5" s="523"/>
      <c r="BT5" s="523"/>
      <c r="BU5" s="523"/>
      <c r="BV5" s="523"/>
      <c r="BW5" s="523"/>
      <c r="BX5" s="523"/>
      <c r="BY5" s="523"/>
      <c r="BZ5" s="523"/>
      <c r="CA5" s="523"/>
      <c r="CB5" s="523"/>
      <c r="CC5" s="523"/>
      <c r="CD5" s="523"/>
      <c r="CE5" s="523"/>
      <c r="CF5" s="523"/>
      <c r="CG5" s="523"/>
      <c r="CH5" s="523"/>
      <c r="CI5" s="523"/>
      <c r="CJ5" s="523"/>
      <c r="CK5" s="523"/>
      <c r="CL5" s="523"/>
      <c r="CM5" s="523"/>
      <c r="CN5" s="523"/>
      <c r="CO5" s="523"/>
      <c r="CP5" s="523"/>
      <c r="CQ5" s="523"/>
      <c r="CR5" s="523"/>
      <c r="CS5" s="523"/>
      <c r="CT5" s="523"/>
      <c r="CU5" s="523"/>
      <c r="CV5" s="523"/>
      <c r="CW5" s="523"/>
      <c r="CX5" s="523"/>
      <c r="CY5" s="523"/>
      <c r="CZ5" s="523"/>
      <c r="DA5" s="523"/>
      <c r="DB5" s="523"/>
      <c r="DC5" s="523"/>
      <c r="DD5" s="523"/>
      <c r="DE5" s="523"/>
      <c r="DF5" s="523"/>
      <c r="DG5" s="523"/>
      <c r="DH5" s="523"/>
      <c r="DI5" s="523"/>
      <c r="DJ5" s="523"/>
      <c r="DK5" s="523"/>
      <c r="DL5" s="523"/>
      <c r="DM5" s="523"/>
      <c r="DN5" s="523"/>
      <c r="DO5" s="523"/>
      <c r="DP5" s="523"/>
      <c r="DQ5" s="523"/>
      <c r="DR5" s="523"/>
      <c r="DS5" s="523"/>
      <c r="DT5" s="523"/>
      <c r="DU5" s="523"/>
      <c r="DV5" s="523"/>
      <c r="DW5" s="523"/>
      <c r="DX5" s="523"/>
      <c r="DY5" s="523"/>
      <c r="DZ5" s="523"/>
      <c r="EA5" s="523"/>
      <c r="EB5" s="523"/>
      <c r="EC5" s="523"/>
      <c r="ED5" s="523"/>
      <c r="EE5" s="523"/>
      <c r="EF5" s="523"/>
      <c r="EG5" s="523"/>
      <c r="EH5" s="523"/>
      <c r="EI5" s="523"/>
      <c r="EJ5" s="523"/>
      <c r="EK5" s="523"/>
      <c r="EL5" s="523"/>
      <c r="EM5" s="523"/>
      <c r="EN5" s="523"/>
      <c r="EO5" s="523"/>
      <c r="EP5" s="523"/>
      <c r="EQ5" s="523"/>
      <c r="ER5" s="523"/>
      <c r="ES5" s="523"/>
      <c r="ET5" s="523"/>
      <c r="EU5" s="523"/>
      <c r="EV5" s="523"/>
      <c r="EW5" s="523"/>
      <c r="EX5" s="523"/>
      <c r="EY5" s="523"/>
      <c r="EZ5" s="523"/>
      <c r="FA5" s="523"/>
      <c r="FB5" s="523"/>
      <c r="FC5" s="523"/>
      <c r="FD5" s="523"/>
      <c r="FE5" s="523"/>
      <c r="FF5" s="523"/>
      <c r="FG5" s="523"/>
      <c r="FH5" s="523"/>
      <c r="FI5" s="523"/>
      <c r="FJ5" s="523"/>
      <c r="FK5" s="523"/>
      <c r="FL5" s="523"/>
      <c r="FM5" s="523"/>
      <c r="FN5" s="523"/>
      <c r="FO5" s="523"/>
      <c r="FP5" s="523"/>
      <c r="FQ5" s="523"/>
      <c r="FR5" s="523"/>
      <c r="FS5" s="523"/>
      <c r="FT5" s="523"/>
      <c r="FU5" s="523"/>
      <c r="FV5" s="523"/>
      <c r="FW5" s="523"/>
      <c r="FX5" s="523"/>
      <c r="FY5" s="523"/>
      <c r="FZ5" s="523"/>
      <c r="GA5" s="523"/>
      <c r="GB5" s="523"/>
      <c r="GC5" s="523"/>
      <c r="GD5" s="523"/>
      <c r="GE5" s="523"/>
      <c r="GF5" s="523"/>
      <c r="GG5" s="523"/>
      <c r="GH5" s="523"/>
      <c r="GI5" s="523"/>
      <c r="GJ5" s="523"/>
      <c r="GK5" s="523"/>
      <c r="GL5" s="523"/>
      <c r="GM5" s="523"/>
      <c r="GN5" s="523"/>
      <c r="GO5" s="523"/>
      <c r="GP5" s="523"/>
      <c r="GQ5" s="523"/>
      <c r="GR5" s="523"/>
      <c r="GS5" s="523"/>
      <c r="GT5" s="523"/>
      <c r="GU5" s="523"/>
      <c r="GV5" s="523"/>
      <c r="GW5" s="523"/>
      <c r="GX5" s="523"/>
      <c r="GY5" s="523"/>
      <c r="GZ5" s="523"/>
      <c r="HA5" s="523"/>
      <c r="HB5" s="523"/>
      <c r="HC5" s="523"/>
      <c r="HD5" s="523"/>
      <c r="HE5" s="523"/>
      <c r="HF5" s="523"/>
      <c r="HG5" s="523"/>
      <c r="HH5" s="523"/>
      <c r="HI5" s="523"/>
      <c r="HJ5" s="523"/>
      <c r="HK5" s="523"/>
      <c r="HL5" s="523"/>
      <c r="HM5" s="523"/>
      <c r="HN5" s="523"/>
      <c r="HO5" s="523"/>
      <c r="HP5" s="523"/>
      <c r="HQ5" s="523"/>
      <c r="HR5" s="523"/>
      <c r="HS5" s="523"/>
      <c r="HT5" s="523"/>
      <c r="HU5" s="523"/>
      <c r="HV5" s="523"/>
      <c r="HW5" s="523"/>
      <c r="HX5" s="523"/>
      <c r="HY5" s="523"/>
      <c r="HZ5" s="523"/>
      <c r="IA5" s="523"/>
      <c r="IB5" s="523"/>
      <c r="IC5" s="523"/>
      <c r="ID5" s="523"/>
      <c r="IE5" s="523"/>
      <c r="IF5" s="523"/>
      <c r="IG5" s="523"/>
      <c r="IH5" s="523"/>
      <c r="II5" s="523"/>
      <c r="IJ5" s="523"/>
      <c r="IK5" s="523"/>
      <c r="IL5" s="523"/>
      <c r="IM5" s="523"/>
      <c r="IN5" s="523"/>
      <c r="IO5" s="523"/>
      <c r="IP5" s="523"/>
      <c r="IQ5" s="523"/>
      <c r="IR5" s="523"/>
      <c r="IS5" s="523"/>
      <c r="IT5" s="523"/>
      <c r="IU5" s="523"/>
      <c r="IV5" s="523"/>
    </row>
    <row r="6" spans="1:256" ht="15.8" x14ac:dyDescent="0.25">
      <c r="A6" s="520">
        <v>1</v>
      </c>
      <c r="B6" s="520">
        <v>2</v>
      </c>
      <c r="C6" s="520">
        <v>3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E6" s="521"/>
      <c r="CF6" s="521"/>
      <c r="CG6" s="521"/>
      <c r="CH6" s="521"/>
      <c r="CI6" s="521"/>
      <c r="CJ6" s="521"/>
      <c r="CK6" s="521"/>
      <c r="CL6" s="521"/>
      <c r="CM6" s="521"/>
      <c r="CN6" s="521"/>
      <c r="CO6" s="521"/>
      <c r="CP6" s="521"/>
      <c r="CQ6" s="521"/>
      <c r="CR6" s="521"/>
      <c r="CS6" s="521"/>
      <c r="CT6" s="521"/>
      <c r="CU6" s="521"/>
      <c r="CV6" s="521"/>
      <c r="CW6" s="521"/>
      <c r="CX6" s="521"/>
      <c r="CY6" s="521"/>
      <c r="CZ6" s="521"/>
      <c r="DA6" s="521"/>
      <c r="DB6" s="521"/>
      <c r="DC6" s="521"/>
      <c r="DD6" s="521"/>
      <c r="DE6" s="521"/>
      <c r="DF6" s="521"/>
      <c r="DG6" s="521"/>
      <c r="DH6" s="521"/>
      <c r="DI6" s="521"/>
      <c r="DJ6" s="521"/>
      <c r="DK6" s="521"/>
      <c r="DL6" s="521"/>
      <c r="DM6" s="521"/>
      <c r="DN6" s="521"/>
      <c r="DO6" s="521"/>
      <c r="DP6" s="521"/>
      <c r="DQ6" s="521"/>
      <c r="DR6" s="521"/>
      <c r="DS6" s="521"/>
      <c r="DT6" s="521"/>
      <c r="DU6" s="521"/>
      <c r="DV6" s="521"/>
      <c r="DW6" s="521"/>
      <c r="DX6" s="521"/>
      <c r="DY6" s="521"/>
      <c r="DZ6" s="521"/>
      <c r="EA6" s="521"/>
      <c r="EB6" s="521"/>
      <c r="EC6" s="521"/>
      <c r="ED6" s="521"/>
      <c r="EE6" s="521"/>
      <c r="EF6" s="521"/>
      <c r="EG6" s="521"/>
      <c r="EH6" s="521"/>
      <c r="EI6" s="521"/>
      <c r="EJ6" s="521"/>
      <c r="EK6" s="521"/>
      <c r="EL6" s="521"/>
      <c r="EM6" s="521"/>
      <c r="EN6" s="521"/>
      <c r="EO6" s="521"/>
      <c r="EP6" s="521"/>
      <c r="EQ6" s="521"/>
      <c r="ER6" s="521"/>
      <c r="ES6" s="521"/>
      <c r="ET6" s="521"/>
      <c r="EU6" s="521"/>
      <c r="EV6" s="521"/>
      <c r="EW6" s="521"/>
      <c r="EX6" s="521"/>
      <c r="EY6" s="521"/>
      <c r="EZ6" s="521"/>
      <c r="FA6" s="521"/>
      <c r="FB6" s="521"/>
      <c r="FC6" s="521"/>
      <c r="FD6" s="521"/>
      <c r="FE6" s="521"/>
      <c r="FF6" s="521"/>
      <c r="FG6" s="521"/>
      <c r="FH6" s="521"/>
      <c r="FI6" s="521"/>
      <c r="FJ6" s="521"/>
      <c r="FK6" s="521"/>
      <c r="FL6" s="521"/>
      <c r="FM6" s="521"/>
      <c r="FN6" s="521"/>
      <c r="FO6" s="521"/>
      <c r="FP6" s="521"/>
      <c r="FQ6" s="521"/>
      <c r="FR6" s="521"/>
      <c r="FS6" s="521"/>
      <c r="FT6" s="521"/>
      <c r="FU6" s="521"/>
      <c r="FV6" s="521"/>
      <c r="FW6" s="521"/>
      <c r="FX6" s="521"/>
      <c r="FY6" s="521"/>
      <c r="FZ6" s="521"/>
      <c r="GA6" s="521"/>
      <c r="GB6" s="521"/>
      <c r="GC6" s="521"/>
      <c r="GD6" s="521"/>
      <c r="GE6" s="521"/>
      <c r="GF6" s="521"/>
      <c r="GG6" s="521"/>
      <c r="GH6" s="521"/>
      <c r="GI6" s="521"/>
      <c r="GJ6" s="521"/>
      <c r="GK6" s="521"/>
      <c r="GL6" s="521"/>
      <c r="GM6" s="521"/>
      <c r="GN6" s="521"/>
      <c r="GO6" s="521"/>
      <c r="GP6" s="521"/>
      <c r="GQ6" s="521"/>
      <c r="GR6" s="521"/>
      <c r="GS6" s="521"/>
      <c r="GT6" s="521"/>
      <c r="GU6" s="521"/>
      <c r="GV6" s="521"/>
      <c r="GW6" s="521"/>
      <c r="GX6" s="521"/>
      <c r="GY6" s="521"/>
      <c r="GZ6" s="521"/>
      <c r="HA6" s="521"/>
      <c r="HB6" s="521"/>
      <c r="HC6" s="521"/>
      <c r="HD6" s="521"/>
      <c r="HE6" s="521"/>
      <c r="HF6" s="521"/>
      <c r="HG6" s="521"/>
      <c r="HH6" s="521"/>
      <c r="HI6" s="521"/>
      <c r="HJ6" s="521"/>
      <c r="HK6" s="521"/>
      <c r="HL6" s="521"/>
      <c r="HM6" s="521"/>
      <c r="HN6" s="521"/>
      <c r="HO6" s="521"/>
      <c r="HP6" s="521"/>
      <c r="HQ6" s="521"/>
      <c r="HR6" s="521"/>
      <c r="HS6" s="521"/>
      <c r="HT6" s="521"/>
      <c r="HU6" s="521"/>
      <c r="HV6" s="521"/>
      <c r="HW6" s="521"/>
      <c r="HX6" s="521"/>
      <c r="HY6" s="521"/>
      <c r="HZ6" s="521"/>
      <c r="IA6" s="521"/>
      <c r="IB6" s="521"/>
      <c r="IC6" s="521"/>
      <c r="ID6" s="521"/>
      <c r="IE6" s="521"/>
      <c r="IF6" s="521"/>
      <c r="IG6" s="521"/>
      <c r="IH6" s="521"/>
      <c r="II6" s="521"/>
      <c r="IJ6" s="521"/>
      <c r="IK6" s="521"/>
      <c r="IL6" s="521"/>
      <c r="IM6" s="521"/>
      <c r="IN6" s="521"/>
      <c r="IO6" s="521"/>
      <c r="IP6" s="521"/>
      <c r="IQ6" s="521"/>
      <c r="IR6" s="521"/>
      <c r="IS6" s="521"/>
      <c r="IT6" s="521"/>
      <c r="IU6" s="521"/>
      <c r="IV6" s="521"/>
    </row>
    <row r="7" spans="1:256" ht="28.55" customHeight="1" x14ac:dyDescent="0.3">
      <c r="A7" s="525" t="s">
        <v>120</v>
      </c>
      <c r="B7" s="526" t="s">
        <v>766</v>
      </c>
      <c r="C7" s="527">
        <v>34515214</v>
      </c>
      <c r="D7" s="528"/>
    </row>
    <row r="8" spans="1:256" ht="31.05" x14ac:dyDescent="0.3">
      <c r="A8" s="525" t="s">
        <v>122</v>
      </c>
      <c r="B8" s="526" t="s">
        <v>767</v>
      </c>
      <c r="C8" s="529">
        <v>74021658</v>
      </c>
      <c r="D8" s="528"/>
    </row>
    <row r="9" spans="1:256" ht="31.05" x14ac:dyDescent="0.3">
      <c r="A9" s="525" t="s">
        <v>124</v>
      </c>
      <c r="B9" s="526" t="s">
        <v>771</v>
      </c>
      <c r="C9" s="529">
        <f>86627448-34311569</f>
        <v>52315879</v>
      </c>
      <c r="D9" s="530"/>
    </row>
    <row r="10" spans="1:256" ht="31.05" x14ac:dyDescent="0.3">
      <c r="A10" s="525" t="s">
        <v>126</v>
      </c>
      <c r="B10" s="526" t="s">
        <v>772</v>
      </c>
      <c r="C10" s="529">
        <v>79826752</v>
      </c>
      <c r="D10" s="528"/>
    </row>
    <row r="11" spans="1:256" ht="31.05" x14ac:dyDescent="0.3">
      <c r="A11" s="525" t="s">
        <v>5</v>
      </c>
      <c r="B11" s="526" t="s">
        <v>768</v>
      </c>
      <c r="C11" s="529">
        <v>52173813</v>
      </c>
      <c r="D11" s="530"/>
      <c r="E11" s="531"/>
    </row>
    <row r="12" spans="1:256" ht="31.05" x14ac:dyDescent="0.3">
      <c r="A12" s="525" t="s">
        <v>7</v>
      </c>
      <c r="B12" s="526" t="s">
        <v>769</v>
      </c>
      <c r="C12" s="529">
        <v>-20000</v>
      </c>
      <c r="D12" s="530"/>
    </row>
    <row r="13" spans="1:256" ht="31.05" x14ac:dyDescent="0.3">
      <c r="A13" s="525" t="s">
        <v>129</v>
      </c>
      <c r="B13" s="526" t="s">
        <v>773</v>
      </c>
      <c r="C13" s="529">
        <v>-156412</v>
      </c>
      <c r="D13" s="528"/>
    </row>
    <row r="14" spans="1:256" x14ac:dyDescent="0.3">
      <c r="A14" s="525" t="s">
        <v>9</v>
      </c>
      <c r="B14" s="526" t="s">
        <v>770</v>
      </c>
      <c r="C14" s="527">
        <f>C7+C8+C9-C10-C11+C12+C13</f>
        <v>28675774</v>
      </c>
      <c r="D14" s="530"/>
      <c r="E14" s="532"/>
    </row>
    <row r="16" spans="1:256" ht="15.8" x14ac:dyDescent="0.25">
      <c r="C16" s="522">
        <v>28675774</v>
      </c>
    </row>
    <row r="17" spans="3:3" ht="15.8" x14ac:dyDescent="0.25">
      <c r="C17" s="531">
        <f>C14-C16</f>
        <v>0</v>
      </c>
    </row>
    <row r="19" spans="3:3" ht="15.8" x14ac:dyDescent="0.25">
      <c r="C19" s="531">
        <f>C14-C7</f>
        <v>-5839440</v>
      </c>
    </row>
  </sheetData>
  <mergeCells count="1">
    <mergeCell ref="A1:C1"/>
  </mergeCells>
  <pageMargins left="0.70866141732283472" right="0.70866141732283472" top="1.7322834645669292" bottom="0.74803149606299213" header="0.31496062992125984" footer="0.31496062992125984"/>
  <pageSetup paperSize="9" orientation="portrait" r:id="rId1"/>
  <headerFooter>
    <oddHeader xml:space="preserve">&amp;LBalatonszőlős Község 
Önkormányzata &amp;C&amp;"-,Félkövér"18. melléklet
az önkormányzat 2017. évi költségvetési gazdálkodási beszámolójáról
szóló 6/2018. (V. 18.) önkormányzati rendeletéhez&amp;R&amp;P. oldal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Layout" zoomScaleNormal="100" workbookViewId="0">
      <selection activeCell="D2" sqref="D2"/>
    </sheetView>
  </sheetViews>
  <sheetFormatPr defaultRowHeight="15.55" x14ac:dyDescent="0.3"/>
  <cols>
    <col min="1" max="1" width="8.09765625" style="497" customWidth="1"/>
    <col min="2" max="2" width="36.3984375" style="497" customWidth="1"/>
    <col min="3" max="3" width="15.3984375" style="497" customWidth="1"/>
    <col min="4" max="4" width="16.09765625" style="497" customWidth="1"/>
    <col min="5" max="5" width="13.69921875" style="497" customWidth="1"/>
    <col min="6" max="6" width="12.09765625" style="497" customWidth="1"/>
    <col min="7" max="256" width="9.09765625" style="497"/>
    <col min="257" max="257" width="8.09765625" style="497" customWidth="1"/>
    <col min="258" max="258" width="41" style="497" customWidth="1"/>
    <col min="259" max="262" width="32.8984375" style="497" customWidth="1"/>
    <col min="263" max="512" width="9.09765625" style="497"/>
    <col min="513" max="513" width="8.09765625" style="497" customWidth="1"/>
    <col min="514" max="514" width="41" style="497" customWidth="1"/>
    <col min="515" max="518" width="32.8984375" style="497" customWidth="1"/>
    <col min="519" max="768" width="9.09765625" style="497"/>
    <col min="769" max="769" width="8.09765625" style="497" customWidth="1"/>
    <col min="770" max="770" width="41" style="497" customWidth="1"/>
    <col min="771" max="774" width="32.8984375" style="497" customWidth="1"/>
    <col min="775" max="1024" width="9.09765625" style="497"/>
    <col min="1025" max="1025" width="8.09765625" style="497" customWidth="1"/>
    <col min="1026" max="1026" width="41" style="497" customWidth="1"/>
    <col min="1027" max="1030" width="32.8984375" style="497" customWidth="1"/>
    <col min="1031" max="1280" width="9.09765625" style="497"/>
    <col min="1281" max="1281" width="8.09765625" style="497" customWidth="1"/>
    <col min="1282" max="1282" width="41" style="497" customWidth="1"/>
    <col min="1283" max="1286" width="32.8984375" style="497" customWidth="1"/>
    <col min="1287" max="1536" width="9.09765625" style="497"/>
    <col min="1537" max="1537" width="8.09765625" style="497" customWidth="1"/>
    <col min="1538" max="1538" width="41" style="497" customWidth="1"/>
    <col min="1539" max="1542" width="32.8984375" style="497" customWidth="1"/>
    <col min="1543" max="1792" width="9.09765625" style="497"/>
    <col min="1793" max="1793" width="8.09765625" style="497" customWidth="1"/>
    <col min="1794" max="1794" width="41" style="497" customWidth="1"/>
    <col min="1795" max="1798" width="32.8984375" style="497" customWidth="1"/>
    <col min="1799" max="2048" width="9.09765625" style="497"/>
    <col min="2049" max="2049" width="8.09765625" style="497" customWidth="1"/>
    <col min="2050" max="2050" width="41" style="497" customWidth="1"/>
    <col min="2051" max="2054" width="32.8984375" style="497" customWidth="1"/>
    <col min="2055" max="2304" width="9.09765625" style="497"/>
    <col min="2305" max="2305" width="8.09765625" style="497" customWidth="1"/>
    <col min="2306" max="2306" width="41" style="497" customWidth="1"/>
    <col min="2307" max="2310" width="32.8984375" style="497" customWidth="1"/>
    <col min="2311" max="2560" width="9.09765625" style="497"/>
    <col min="2561" max="2561" width="8.09765625" style="497" customWidth="1"/>
    <col min="2562" max="2562" width="41" style="497" customWidth="1"/>
    <col min="2563" max="2566" width="32.8984375" style="497" customWidth="1"/>
    <col min="2567" max="2816" width="9.09765625" style="497"/>
    <col min="2817" max="2817" width="8.09765625" style="497" customWidth="1"/>
    <col min="2818" max="2818" width="41" style="497" customWidth="1"/>
    <col min="2819" max="2822" width="32.8984375" style="497" customWidth="1"/>
    <col min="2823" max="3072" width="9.09765625" style="497"/>
    <col min="3073" max="3073" width="8.09765625" style="497" customWidth="1"/>
    <col min="3074" max="3074" width="41" style="497" customWidth="1"/>
    <col min="3075" max="3078" width="32.8984375" style="497" customWidth="1"/>
    <col min="3079" max="3328" width="9.09765625" style="497"/>
    <col min="3329" max="3329" width="8.09765625" style="497" customWidth="1"/>
    <col min="3330" max="3330" width="41" style="497" customWidth="1"/>
    <col min="3331" max="3334" width="32.8984375" style="497" customWidth="1"/>
    <col min="3335" max="3584" width="9.09765625" style="497"/>
    <col min="3585" max="3585" width="8.09765625" style="497" customWidth="1"/>
    <col min="3586" max="3586" width="41" style="497" customWidth="1"/>
    <col min="3587" max="3590" width="32.8984375" style="497" customWidth="1"/>
    <col min="3591" max="3840" width="9.09765625" style="497"/>
    <col min="3841" max="3841" width="8.09765625" style="497" customWidth="1"/>
    <col min="3842" max="3842" width="41" style="497" customWidth="1"/>
    <col min="3843" max="3846" width="32.8984375" style="497" customWidth="1"/>
    <col min="3847" max="4096" width="9.09765625" style="497"/>
    <col min="4097" max="4097" width="8.09765625" style="497" customWidth="1"/>
    <col min="4098" max="4098" width="41" style="497" customWidth="1"/>
    <col min="4099" max="4102" width="32.8984375" style="497" customWidth="1"/>
    <col min="4103" max="4352" width="9.09765625" style="497"/>
    <col min="4353" max="4353" width="8.09765625" style="497" customWidth="1"/>
    <col min="4354" max="4354" width="41" style="497" customWidth="1"/>
    <col min="4355" max="4358" width="32.8984375" style="497" customWidth="1"/>
    <col min="4359" max="4608" width="9.09765625" style="497"/>
    <col min="4609" max="4609" width="8.09765625" style="497" customWidth="1"/>
    <col min="4610" max="4610" width="41" style="497" customWidth="1"/>
    <col min="4611" max="4614" width="32.8984375" style="497" customWidth="1"/>
    <col min="4615" max="4864" width="9.09765625" style="497"/>
    <col min="4865" max="4865" width="8.09765625" style="497" customWidth="1"/>
    <col min="4866" max="4866" width="41" style="497" customWidth="1"/>
    <col min="4867" max="4870" width="32.8984375" style="497" customWidth="1"/>
    <col min="4871" max="5120" width="9.09765625" style="497"/>
    <col min="5121" max="5121" width="8.09765625" style="497" customWidth="1"/>
    <col min="5122" max="5122" width="41" style="497" customWidth="1"/>
    <col min="5123" max="5126" width="32.8984375" style="497" customWidth="1"/>
    <col min="5127" max="5376" width="9.09765625" style="497"/>
    <col min="5377" max="5377" width="8.09765625" style="497" customWidth="1"/>
    <col min="5378" max="5378" width="41" style="497" customWidth="1"/>
    <col min="5379" max="5382" width="32.8984375" style="497" customWidth="1"/>
    <col min="5383" max="5632" width="9.09765625" style="497"/>
    <col min="5633" max="5633" width="8.09765625" style="497" customWidth="1"/>
    <col min="5634" max="5634" width="41" style="497" customWidth="1"/>
    <col min="5635" max="5638" width="32.8984375" style="497" customWidth="1"/>
    <col min="5639" max="5888" width="9.09765625" style="497"/>
    <col min="5889" max="5889" width="8.09765625" style="497" customWidth="1"/>
    <col min="5890" max="5890" width="41" style="497" customWidth="1"/>
    <col min="5891" max="5894" width="32.8984375" style="497" customWidth="1"/>
    <col min="5895" max="6144" width="9.09765625" style="497"/>
    <col min="6145" max="6145" width="8.09765625" style="497" customWidth="1"/>
    <col min="6146" max="6146" width="41" style="497" customWidth="1"/>
    <col min="6147" max="6150" width="32.8984375" style="497" customWidth="1"/>
    <col min="6151" max="6400" width="9.09765625" style="497"/>
    <col min="6401" max="6401" width="8.09765625" style="497" customWidth="1"/>
    <col min="6402" max="6402" width="41" style="497" customWidth="1"/>
    <col min="6403" max="6406" width="32.8984375" style="497" customWidth="1"/>
    <col min="6407" max="6656" width="9.09765625" style="497"/>
    <col min="6657" max="6657" width="8.09765625" style="497" customWidth="1"/>
    <col min="6658" max="6658" width="41" style="497" customWidth="1"/>
    <col min="6659" max="6662" width="32.8984375" style="497" customWidth="1"/>
    <col min="6663" max="6912" width="9.09765625" style="497"/>
    <col min="6913" max="6913" width="8.09765625" style="497" customWidth="1"/>
    <col min="6914" max="6914" width="41" style="497" customWidth="1"/>
    <col min="6915" max="6918" width="32.8984375" style="497" customWidth="1"/>
    <col min="6919" max="7168" width="9.09765625" style="497"/>
    <col min="7169" max="7169" width="8.09765625" style="497" customWidth="1"/>
    <col min="7170" max="7170" width="41" style="497" customWidth="1"/>
    <col min="7171" max="7174" width="32.8984375" style="497" customWidth="1"/>
    <col min="7175" max="7424" width="9.09765625" style="497"/>
    <col min="7425" max="7425" width="8.09765625" style="497" customWidth="1"/>
    <col min="7426" max="7426" width="41" style="497" customWidth="1"/>
    <col min="7427" max="7430" width="32.8984375" style="497" customWidth="1"/>
    <col min="7431" max="7680" width="9.09765625" style="497"/>
    <col min="7681" max="7681" width="8.09765625" style="497" customWidth="1"/>
    <col min="7682" max="7682" width="41" style="497" customWidth="1"/>
    <col min="7683" max="7686" width="32.8984375" style="497" customWidth="1"/>
    <col min="7687" max="7936" width="9.09765625" style="497"/>
    <col min="7937" max="7937" width="8.09765625" style="497" customWidth="1"/>
    <col min="7938" max="7938" width="41" style="497" customWidth="1"/>
    <col min="7939" max="7942" width="32.8984375" style="497" customWidth="1"/>
    <col min="7943" max="8192" width="9.09765625" style="497"/>
    <col min="8193" max="8193" width="8.09765625" style="497" customWidth="1"/>
    <col min="8194" max="8194" width="41" style="497" customWidth="1"/>
    <col min="8195" max="8198" width="32.8984375" style="497" customWidth="1"/>
    <col min="8199" max="8448" width="9.09765625" style="497"/>
    <col min="8449" max="8449" width="8.09765625" style="497" customWidth="1"/>
    <col min="8450" max="8450" width="41" style="497" customWidth="1"/>
    <col min="8451" max="8454" width="32.8984375" style="497" customWidth="1"/>
    <col min="8455" max="8704" width="9.09765625" style="497"/>
    <col min="8705" max="8705" width="8.09765625" style="497" customWidth="1"/>
    <col min="8706" max="8706" width="41" style="497" customWidth="1"/>
    <col min="8707" max="8710" width="32.8984375" style="497" customWidth="1"/>
    <col min="8711" max="8960" width="9.09765625" style="497"/>
    <col min="8961" max="8961" width="8.09765625" style="497" customWidth="1"/>
    <col min="8962" max="8962" width="41" style="497" customWidth="1"/>
    <col min="8963" max="8966" width="32.8984375" style="497" customWidth="1"/>
    <col min="8967" max="9216" width="9.09765625" style="497"/>
    <col min="9217" max="9217" width="8.09765625" style="497" customWidth="1"/>
    <col min="9218" max="9218" width="41" style="497" customWidth="1"/>
    <col min="9219" max="9222" width="32.8984375" style="497" customWidth="1"/>
    <col min="9223" max="9472" width="9.09765625" style="497"/>
    <col min="9473" max="9473" width="8.09765625" style="497" customWidth="1"/>
    <col min="9474" max="9474" width="41" style="497" customWidth="1"/>
    <col min="9475" max="9478" width="32.8984375" style="497" customWidth="1"/>
    <col min="9479" max="9728" width="9.09765625" style="497"/>
    <col min="9729" max="9729" width="8.09765625" style="497" customWidth="1"/>
    <col min="9730" max="9730" width="41" style="497" customWidth="1"/>
    <col min="9731" max="9734" width="32.8984375" style="497" customWidth="1"/>
    <col min="9735" max="9984" width="9.09765625" style="497"/>
    <col min="9985" max="9985" width="8.09765625" style="497" customWidth="1"/>
    <col min="9986" max="9986" width="41" style="497" customWidth="1"/>
    <col min="9987" max="9990" width="32.8984375" style="497" customWidth="1"/>
    <col min="9991" max="10240" width="9.09765625" style="497"/>
    <col min="10241" max="10241" width="8.09765625" style="497" customWidth="1"/>
    <col min="10242" max="10242" width="41" style="497" customWidth="1"/>
    <col min="10243" max="10246" width="32.8984375" style="497" customWidth="1"/>
    <col min="10247" max="10496" width="9.09765625" style="497"/>
    <col min="10497" max="10497" width="8.09765625" style="497" customWidth="1"/>
    <col min="10498" max="10498" width="41" style="497" customWidth="1"/>
    <col min="10499" max="10502" width="32.8984375" style="497" customWidth="1"/>
    <col min="10503" max="10752" width="9.09765625" style="497"/>
    <col min="10753" max="10753" width="8.09765625" style="497" customWidth="1"/>
    <col min="10754" max="10754" width="41" style="497" customWidth="1"/>
    <col min="10755" max="10758" width="32.8984375" style="497" customWidth="1"/>
    <col min="10759" max="11008" width="9.09765625" style="497"/>
    <col min="11009" max="11009" width="8.09765625" style="497" customWidth="1"/>
    <col min="11010" max="11010" width="41" style="497" customWidth="1"/>
    <col min="11011" max="11014" width="32.8984375" style="497" customWidth="1"/>
    <col min="11015" max="11264" width="9.09765625" style="497"/>
    <col min="11265" max="11265" width="8.09765625" style="497" customWidth="1"/>
    <col min="11266" max="11266" width="41" style="497" customWidth="1"/>
    <col min="11267" max="11270" width="32.8984375" style="497" customWidth="1"/>
    <col min="11271" max="11520" width="9.09765625" style="497"/>
    <col min="11521" max="11521" width="8.09765625" style="497" customWidth="1"/>
    <col min="11522" max="11522" width="41" style="497" customWidth="1"/>
    <col min="11523" max="11526" width="32.8984375" style="497" customWidth="1"/>
    <col min="11527" max="11776" width="9.09765625" style="497"/>
    <col min="11777" max="11777" width="8.09765625" style="497" customWidth="1"/>
    <col min="11778" max="11778" width="41" style="497" customWidth="1"/>
    <col min="11779" max="11782" width="32.8984375" style="497" customWidth="1"/>
    <col min="11783" max="12032" width="9.09765625" style="497"/>
    <col min="12033" max="12033" width="8.09765625" style="497" customWidth="1"/>
    <col min="12034" max="12034" width="41" style="497" customWidth="1"/>
    <col min="12035" max="12038" width="32.8984375" style="497" customWidth="1"/>
    <col min="12039" max="12288" width="9.09765625" style="497"/>
    <col min="12289" max="12289" width="8.09765625" style="497" customWidth="1"/>
    <col min="12290" max="12290" width="41" style="497" customWidth="1"/>
    <col min="12291" max="12294" width="32.8984375" style="497" customWidth="1"/>
    <col min="12295" max="12544" width="9.09765625" style="497"/>
    <col min="12545" max="12545" width="8.09765625" style="497" customWidth="1"/>
    <col min="12546" max="12546" width="41" style="497" customWidth="1"/>
    <col min="12547" max="12550" width="32.8984375" style="497" customWidth="1"/>
    <col min="12551" max="12800" width="9.09765625" style="497"/>
    <col min="12801" max="12801" width="8.09765625" style="497" customWidth="1"/>
    <col min="12802" max="12802" width="41" style="497" customWidth="1"/>
    <col min="12803" max="12806" width="32.8984375" style="497" customWidth="1"/>
    <col min="12807" max="13056" width="9.09765625" style="497"/>
    <col min="13057" max="13057" width="8.09765625" style="497" customWidth="1"/>
    <col min="13058" max="13058" width="41" style="497" customWidth="1"/>
    <col min="13059" max="13062" width="32.8984375" style="497" customWidth="1"/>
    <col min="13063" max="13312" width="9.09765625" style="497"/>
    <col min="13313" max="13313" width="8.09765625" style="497" customWidth="1"/>
    <col min="13314" max="13314" width="41" style="497" customWidth="1"/>
    <col min="13315" max="13318" width="32.8984375" style="497" customWidth="1"/>
    <col min="13319" max="13568" width="9.09765625" style="497"/>
    <col min="13569" max="13569" width="8.09765625" style="497" customWidth="1"/>
    <col min="13570" max="13570" width="41" style="497" customWidth="1"/>
    <col min="13571" max="13574" width="32.8984375" style="497" customWidth="1"/>
    <col min="13575" max="13824" width="9.09765625" style="497"/>
    <col min="13825" max="13825" width="8.09765625" style="497" customWidth="1"/>
    <col min="13826" max="13826" width="41" style="497" customWidth="1"/>
    <col min="13827" max="13830" width="32.8984375" style="497" customWidth="1"/>
    <col min="13831" max="14080" width="9.09765625" style="497"/>
    <col min="14081" max="14081" width="8.09765625" style="497" customWidth="1"/>
    <col min="14082" max="14082" width="41" style="497" customWidth="1"/>
    <col min="14083" max="14086" width="32.8984375" style="497" customWidth="1"/>
    <col min="14087" max="14336" width="9.09765625" style="497"/>
    <col min="14337" max="14337" width="8.09765625" style="497" customWidth="1"/>
    <col min="14338" max="14338" width="41" style="497" customWidth="1"/>
    <col min="14339" max="14342" width="32.8984375" style="497" customWidth="1"/>
    <col min="14343" max="14592" width="9.09765625" style="497"/>
    <col min="14593" max="14593" width="8.09765625" style="497" customWidth="1"/>
    <col min="14594" max="14594" width="41" style="497" customWidth="1"/>
    <col min="14595" max="14598" width="32.8984375" style="497" customWidth="1"/>
    <col min="14599" max="14848" width="9.09765625" style="497"/>
    <col min="14849" max="14849" width="8.09765625" style="497" customWidth="1"/>
    <col min="14850" max="14850" width="41" style="497" customWidth="1"/>
    <col min="14851" max="14854" width="32.8984375" style="497" customWidth="1"/>
    <col min="14855" max="15104" width="9.09765625" style="497"/>
    <col min="15105" max="15105" width="8.09765625" style="497" customWidth="1"/>
    <col min="15106" max="15106" width="41" style="497" customWidth="1"/>
    <col min="15107" max="15110" width="32.8984375" style="497" customWidth="1"/>
    <col min="15111" max="15360" width="9.09765625" style="497"/>
    <col min="15361" max="15361" width="8.09765625" style="497" customWidth="1"/>
    <col min="15362" max="15362" width="41" style="497" customWidth="1"/>
    <col min="15363" max="15366" width="32.8984375" style="497" customWidth="1"/>
    <col min="15367" max="15616" width="9.09765625" style="497"/>
    <col min="15617" max="15617" width="8.09765625" style="497" customWidth="1"/>
    <col min="15618" max="15618" width="41" style="497" customWidth="1"/>
    <col min="15619" max="15622" width="32.8984375" style="497" customWidth="1"/>
    <col min="15623" max="15872" width="9.09765625" style="497"/>
    <col min="15873" max="15873" width="8.09765625" style="497" customWidth="1"/>
    <col min="15874" max="15874" width="41" style="497" customWidth="1"/>
    <col min="15875" max="15878" width="32.8984375" style="497" customWidth="1"/>
    <col min="15879" max="16128" width="9.09765625" style="497"/>
    <col min="16129" max="16129" width="8.09765625" style="497" customWidth="1"/>
    <col min="16130" max="16130" width="41" style="497" customWidth="1"/>
    <col min="16131" max="16134" width="32.8984375" style="497" customWidth="1"/>
    <col min="16135" max="16384" width="9.09765625" style="497"/>
  </cols>
  <sheetData>
    <row r="1" spans="1:12" s="498" customFormat="1" ht="38.25" customHeight="1" thickBot="1" x14ac:dyDescent="0.35">
      <c r="A1" s="783" t="s">
        <v>898</v>
      </c>
      <c r="B1" s="784"/>
      <c r="C1" s="784"/>
      <c r="D1" s="784"/>
      <c r="E1" s="784"/>
      <c r="F1" s="785"/>
    </row>
    <row r="2" spans="1:12" s="498" customFormat="1" ht="152.44999999999999" customHeight="1" x14ac:dyDescent="0.3">
      <c r="A2" s="584" t="s">
        <v>0</v>
      </c>
      <c r="B2" s="641" t="s">
        <v>1</v>
      </c>
      <c r="C2" s="642" t="s">
        <v>774</v>
      </c>
      <c r="D2" s="642" t="s">
        <v>775</v>
      </c>
      <c r="E2" s="642" t="s">
        <v>776</v>
      </c>
      <c r="F2" s="643" t="s">
        <v>777</v>
      </c>
    </row>
    <row r="3" spans="1:12" ht="15.8" x14ac:dyDescent="0.25">
      <c r="A3" s="494">
        <v>1</v>
      </c>
      <c r="B3" s="495">
        <v>2</v>
      </c>
      <c r="C3" s="495">
        <v>3</v>
      </c>
      <c r="D3" s="495">
        <v>4</v>
      </c>
      <c r="E3" s="495">
        <v>5</v>
      </c>
      <c r="F3" s="496">
        <v>6</v>
      </c>
    </row>
    <row r="4" spans="1:12" ht="31.05" x14ac:dyDescent="0.3">
      <c r="A4" s="494" t="s">
        <v>120</v>
      </c>
      <c r="B4" s="502" t="s">
        <v>778</v>
      </c>
      <c r="C4" s="503">
        <v>843400</v>
      </c>
      <c r="D4" s="503">
        <v>843400</v>
      </c>
      <c r="E4" s="503">
        <v>0</v>
      </c>
      <c r="F4" s="504">
        <f>C4-D4-E4</f>
        <v>0</v>
      </c>
    </row>
    <row r="5" spans="1:12" ht="46.55" x14ac:dyDescent="0.3">
      <c r="A5" s="491">
        <v>11</v>
      </c>
      <c r="B5" s="499" t="s">
        <v>779</v>
      </c>
      <c r="C5" s="500">
        <f>SUM(C4)</f>
        <v>843400</v>
      </c>
      <c r="D5" s="500">
        <f>SUM(D4)</f>
        <v>843400</v>
      </c>
      <c r="E5" s="500">
        <v>0</v>
      </c>
      <c r="F5" s="501">
        <v>0</v>
      </c>
    </row>
    <row r="6" spans="1:12" x14ac:dyDescent="0.3">
      <c r="A6" s="494">
        <v>15</v>
      </c>
      <c r="B6" s="502" t="s">
        <v>857</v>
      </c>
      <c r="C6" s="503">
        <v>10014491</v>
      </c>
      <c r="D6" s="503">
        <v>10014491</v>
      </c>
      <c r="E6" s="503"/>
      <c r="F6" s="504">
        <f t="shared" ref="F6:F7" si="0">C6-D6-E6</f>
        <v>0</v>
      </c>
    </row>
    <row r="7" spans="1:12" ht="31.05" x14ac:dyDescent="0.3">
      <c r="A7" s="494">
        <v>27</v>
      </c>
      <c r="B7" s="502" t="s">
        <v>858</v>
      </c>
      <c r="C7" s="503">
        <v>1248982</v>
      </c>
      <c r="D7" s="503">
        <v>0</v>
      </c>
      <c r="E7" s="503">
        <v>1248982</v>
      </c>
      <c r="F7" s="504">
        <f t="shared" si="0"/>
        <v>0</v>
      </c>
    </row>
    <row r="8" spans="1:12" ht="46.55" x14ac:dyDescent="0.3">
      <c r="A8" s="491">
        <v>29</v>
      </c>
      <c r="B8" s="499" t="s">
        <v>780</v>
      </c>
      <c r="C8" s="500">
        <f>SUM(C6:C7)</f>
        <v>11263473</v>
      </c>
      <c r="D8" s="500">
        <f t="shared" ref="D8:E8" si="1">SUM(D6:D7)</f>
        <v>10014491</v>
      </c>
      <c r="E8" s="500">
        <f t="shared" si="1"/>
        <v>1248982</v>
      </c>
      <c r="F8" s="501">
        <v>0</v>
      </c>
    </row>
    <row r="9" spans="1:12" ht="46.55" x14ac:dyDescent="0.3">
      <c r="A9" s="491">
        <v>40</v>
      </c>
      <c r="B9" s="499" t="s">
        <v>781</v>
      </c>
      <c r="C9" s="500">
        <f>C5+C8</f>
        <v>12106873</v>
      </c>
      <c r="D9" s="500">
        <f t="shared" ref="D9:E9" si="2">D5+D8</f>
        <v>10857891</v>
      </c>
      <c r="E9" s="500">
        <f t="shared" si="2"/>
        <v>1248982</v>
      </c>
      <c r="F9" s="501">
        <v>0</v>
      </c>
    </row>
    <row r="10" spans="1:12" ht="31.05" x14ac:dyDescent="0.3">
      <c r="A10" s="494">
        <v>42</v>
      </c>
      <c r="B10" s="502" t="s">
        <v>859</v>
      </c>
      <c r="C10" s="503">
        <v>1000000</v>
      </c>
      <c r="D10" s="503">
        <v>952500</v>
      </c>
      <c r="E10" s="503"/>
      <c r="F10" s="504">
        <f t="shared" ref="F10:F13" si="3">C10-D10-E10</f>
        <v>47500</v>
      </c>
      <c r="L10" s="497" t="s">
        <v>860</v>
      </c>
    </row>
    <row r="11" spans="1:12" x14ac:dyDescent="0.3">
      <c r="A11" s="494">
        <v>43</v>
      </c>
      <c r="B11" s="502" t="s">
        <v>783</v>
      </c>
      <c r="C11" s="503">
        <v>89609</v>
      </c>
      <c r="D11" s="503">
        <v>89609</v>
      </c>
      <c r="E11" s="503">
        <v>0</v>
      </c>
      <c r="F11" s="504">
        <f t="shared" si="3"/>
        <v>0</v>
      </c>
    </row>
    <row r="12" spans="1:12" ht="31.05" x14ac:dyDescent="0.3">
      <c r="A12" s="583">
        <v>44</v>
      </c>
      <c r="B12" s="581" t="s">
        <v>782</v>
      </c>
      <c r="C12" s="503">
        <v>3649000</v>
      </c>
      <c r="D12" s="503">
        <v>3586060</v>
      </c>
      <c r="E12" s="582"/>
      <c r="F12" s="504">
        <f t="shared" si="3"/>
        <v>62940</v>
      </c>
    </row>
    <row r="13" spans="1:12" ht="46.55" x14ac:dyDescent="0.3">
      <c r="A13" s="494">
        <v>48</v>
      </c>
      <c r="B13" s="502" t="s">
        <v>784</v>
      </c>
      <c r="C13" s="503">
        <v>1200000</v>
      </c>
      <c r="D13" s="503">
        <v>1200000</v>
      </c>
      <c r="E13" s="503">
        <v>0</v>
      </c>
      <c r="F13" s="504">
        <f t="shared" si="3"/>
        <v>0</v>
      </c>
    </row>
    <row r="14" spans="1:12" ht="46.55" x14ac:dyDescent="0.3">
      <c r="A14" s="491" t="s">
        <v>31</v>
      </c>
      <c r="B14" s="499" t="s">
        <v>785</v>
      </c>
      <c r="C14" s="500">
        <v>1200000</v>
      </c>
      <c r="D14" s="500">
        <v>1200000</v>
      </c>
      <c r="E14" s="500">
        <v>0</v>
      </c>
      <c r="F14" s="501">
        <v>0</v>
      </c>
    </row>
    <row r="15" spans="1:12" ht="31.05" x14ac:dyDescent="0.3">
      <c r="A15" s="494">
        <v>70</v>
      </c>
      <c r="B15" s="502" t="s">
        <v>861</v>
      </c>
      <c r="C15" s="503">
        <v>13000000</v>
      </c>
      <c r="D15" s="503">
        <v>9965168</v>
      </c>
      <c r="E15" s="503">
        <f>C15-D15</f>
        <v>3034832</v>
      </c>
      <c r="F15" s="504">
        <f t="shared" ref="F15:F16" si="4">C15-D15-E15</f>
        <v>0</v>
      </c>
    </row>
    <row r="16" spans="1:12" ht="31.05" x14ac:dyDescent="0.3">
      <c r="A16" s="494">
        <v>82</v>
      </c>
      <c r="B16" s="502" t="s">
        <v>909</v>
      </c>
      <c r="C16" s="503">
        <v>1075600</v>
      </c>
      <c r="D16" s="503">
        <v>1075600</v>
      </c>
      <c r="E16" s="503">
        <v>0</v>
      </c>
      <c r="F16" s="504">
        <f t="shared" si="4"/>
        <v>0</v>
      </c>
    </row>
    <row r="17" spans="1:6" ht="31.6" thickBot="1" x14ac:dyDescent="0.35">
      <c r="A17" s="535" t="s">
        <v>786</v>
      </c>
      <c r="B17" s="536" t="s">
        <v>787</v>
      </c>
      <c r="C17" s="537">
        <f>C9+C10+C11+C12+C15+C16+C13</f>
        <v>32121082</v>
      </c>
      <c r="D17" s="537">
        <f>D9+D10+D11+D12+D15+D16+D13</f>
        <v>27726828</v>
      </c>
      <c r="E17" s="537">
        <f>E9+E10+E11+E12+E15+E16+E13</f>
        <v>4283814</v>
      </c>
      <c r="F17" s="538">
        <f>F9+F10+F11+F12+F15+F16+F13</f>
        <v>110440</v>
      </c>
    </row>
  </sheetData>
  <mergeCells count="1">
    <mergeCell ref="A1:F1"/>
  </mergeCells>
  <printOptions horizontalCentered="1"/>
  <pageMargins left="0.31496062992125984" right="0.11811023622047245" top="1.3385826771653544" bottom="0.74803149606299213" header="0.31496062992125984" footer="0.31496062992125984"/>
  <pageSetup paperSize="9" scale="62" orientation="portrait" r:id="rId1"/>
  <headerFooter>
    <oddHeader xml:space="preserve">&amp;LBalatonszőlős Község 
Önkormányzata &amp;C&amp;"-,Félkövér"19. melléklet
az önkormányzat 2017. évi költségvetési gazdálkodási beszámolójáról
szóló 6/2018. (V. 18.) önkormányzati rendeletéhez&amp;R&amp;P. oldal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Layout" zoomScaleNormal="100" workbookViewId="0">
      <selection activeCell="H2" sqref="H2"/>
    </sheetView>
  </sheetViews>
  <sheetFormatPr defaultRowHeight="15.55" x14ac:dyDescent="0.3"/>
  <cols>
    <col min="1" max="1" width="8.09765625" style="497" customWidth="1"/>
    <col min="2" max="2" width="28.296875" style="544" customWidth="1"/>
    <col min="3" max="3" width="13.8984375" style="497" customWidth="1"/>
    <col min="4" max="4" width="8.296875" style="497" customWidth="1"/>
    <col min="5" max="5" width="9.69921875" style="497" customWidth="1"/>
    <col min="6" max="6" width="11.8984375" style="497" customWidth="1"/>
    <col min="7" max="7" width="7.69921875" style="497" customWidth="1"/>
    <col min="8" max="9" width="13.69921875" style="497" customWidth="1"/>
    <col min="10" max="10" width="6.69921875" style="497" customWidth="1"/>
    <col min="11" max="11" width="8.296875" style="497" customWidth="1"/>
    <col min="12" max="256" width="9.09765625" style="497"/>
    <col min="257" max="257" width="8.09765625" style="497" customWidth="1"/>
    <col min="258" max="258" width="41" style="497" customWidth="1"/>
    <col min="259" max="267" width="32.8984375" style="497" customWidth="1"/>
    <col min="268" max="512" width="9.09765625" style="497"/>
    <col min="513" max="513" width="8.09765625" style="497" customWidth="1"/>
    <col min="514" max="514" width="41" style="497" customWidth="1"/>
    <col min="515" max="523" width="32.8984375" style="497" customWidth="1"/>
    <col min="524" max="768" width="9.09765625" style="497"/>
    <col min="769" max="769" width="8.09765625" style="497" customWidth="1"/>
    <col min="770" max="770" width="41" style="497" customWidth="1"/>
    <col min="771" max="779" width="32.8984375" style="497" customWidth="1"/>
    <col min="780" max="1024" width="9.09765625" style="497"/>
    <col min="1025" max="1025" width="8.09765625" style="497" customWidth="1"/>
    <col min="1026" max="1026" width="41" style="497" customWidth="1"/>
    <col min="1027" max="1035" width="32.8984375" style="497" customWidth="1"/>
    <col min="1036" max="1280" width="9.09765625" style="497"/>
    <col min="1281" max="1281" width="8.09765625" style="497" customWidth="1"/>
    <col min="1282" max="1282" width="41" style="497" customWidth="1"/>
    <col min="1283" max="1291" width="32.8984375" style="497" customWidth="1"/>
    <col min="1292" max="1536" width="9.09765625" style="497"/>
    <col min="1537" max="1537" width="8.09765625" style="497" customWidth="1"/>
    <col min="1538" max="1538" width="41" style="497" customWidth="1"/>
    <col min="1539" max="1547" width="32.8984375" style="497" customWidth="1"/>
    <col min="1548" max="1792" width="9.09765625" style="497"/>
    <col min="1793" max="1793" width="8.09765625" style="497" customWidth="1"/>
    <col min="1794" max="1794" width="41" style="497" customWidth="1"/>
    <col min="1795" max="1803" width="32.8984375" style="497" customWidth="1"/>
    <col min="1804" max="2048" width="9.09765625" style="497"/>
    <col min="2049" max="2049" width="8.09765625" style="497" customWidth="1"/>
    <col min="2050" max="2050" width="41" style="497" customWidth="1"/>
    <col min="2051" max="2059" width="32.8984375" style="497" customWidth="1"/>
    <col min="2060" max="2304" width="9.09765625" style="497"/>
    <col min="2305" max="2305" width="8.09765625" style="497" customWidth="1"/>
    <col min="2306" max="2306" width="41" style="497" customWidth="1"/>
    <col min="2307" max="2315" width="32.8984375" style="497" customWidth="1"/>
    <col min="2316" max="2560" width="9.09765625" style="497"/>
    <col min="2561" max="2561" width="8.09765625" style="497" customWidth="1"/>
    <col min="2562" max="2562" width="41" style="497" customWidth="1"/>
    <col min="2563" max="2571" width="32.8984375" style="497" customWidth="1"/>
    <col min="2572" max="2816" width="9.09765625" style="497"/>
    <col min="2817" max="2817" width="8.09765625" style="497" customWidth="1"/>
    <col min="2818" max="2818" width="41" style="497" customWidth="1"/>
    <col min="2819" max="2827" width="32.8984375" style="497" customWidth="1"/>
    <col min="2828" max="3072" width="9.09765625" style="497"/>
    <col min="3073" max="3073" width="8.09765625" style="497" customWidth="1"/>
    <col min="3074" max="3074" width="41" style="497" customWidth="1"/>
    <col min="3075" max="3083" width="32.8984375" style="497" customWidth="1"/>
    <col min="3084" max="3328" width="9.09765625" style="497"/>
    <col min="3329" max="3329" width="8.09765625" style="497" customWidth="1"/>
    <col min="3330" max="3330" width="41" style="497" customWidth="1"/>
    <col min="3331" max="3339" width="32.8984375" style="497" customWidth="1"/>
    <col min="3340" max="3584" width="9.09765625" style="497"/>
    <col min="3585" max="3585" width="8.09765625" style="497" customWidth="1"/>
    <col min="3586" max="3586" width="41" style="497" customWidth="1"/>
    <col min="3587" max="3595" width="32.8984375" style="497" customWidth="1"/>
    <col min="3596" max="3840" width="9.09765625" style="497"/>
    <col min="3841" max="3841" width="8.09765625" style="497" customWidth="1"/>
    <col min="3842" max="3842" width="41" style="497" customWidth="1"/>
    <col min="3843" max="3851" width="32.8984375" style="497" customWidth="1"/>
    <col min="3852" max="4096" width="9.09765625" style="497"/>
    <col min="4097" max="4097" width="8.09765625" style="497" customWidth="1"/>
    <col min="4098" max="4098" width="41" style="497" customWidth="1"/>
    <col min="4099" max="4107" width="32.8984375" style="497" customWidth="1"/>
    <col min="4108" max="4352" width="9.09765625" style="497"/>
    <col min="4353" max="4353" width="8.09765625" style="497" customWidth="1"/>
    <col min="4354" max="4354" width="41" style="497" customWidth="1"/>
    <col min="4355" max="4363" width="32.8984375" style="497" customWidth="1"/>
    <col min="4364" max="4608" width="9.09765625" style="497"/>
    <col min="4609" max="4609" width="8.09765625" style="497" customWidth="1"/>
    <col min="4610" max="4610" width="41" style="497" customWidth="1"/>
    <col min="4611" max="4619" width="32.8984375" style="497" customWidth="1"/>
    <col min="4620" max="4864" width="9.09765625" style="497"/>
    <col min="4865" max="4865" width="8.09765625" style="497" customWidth="1"/>
    <col min="4866" max="4866" width="41" style="497" customWidth="1"/>
    <col min="4867" max="4875" width="32.8984375" style="497" customWidth="1"/>
    <col min="4876" max="5120" width="9.09765625" style="497"/>
    <col min="5121" max="5121" width="8.09765625" style="497" customWidth="1"/>
    <col min="5122" max="5122" width="41" style="497" customWidth="1"/>
    <col min="5123" max="5131" width="32.8984375" style="497" customWidth="1"/>
    <col min="5132" max="5376" width="9.09765625" style="497"/>
    <col min="5377" max="5377" width="8.09765625" style="497" customWidth="1"/>
    <col min="5378" max="5378" width="41" style="497" customWidth="1"/>
    <col min="5379" max="5387" width="32.8984375" style="497" customWidth="1"/>
    <col min="5388" max="5632" width="9.09765625" style="497"/>
    <col min="5633" max="5633" width="8.09765625" style="497" customWidth="1"/>
    <col min="5634" max="5634" width="41" style="497" customWidth="1"/>
    <col min="5635" max="5643" width="32.8984375" style="497" customWidth="1"/>
    <col min="5644" max="5888" width="9.09765625" style="497"/>
    <col min="5889" max="5889" width="8.09765625" style="497" customWidth="1"/>
    <col min="5890" max="5890" width="41" style="497" customWidth="1"/>
    <col min="5891" max="5899" width="32.8984375" style="497" customWidth="1"/>
    <col min="5900" max="6144" width="9.09765625" style="497"/>
    <col min="6145" max="6145" width="8.09765625" style="497" customWidth="1"/>
    <col min="6146" max="6146" width="41" style="497" customWidth="1"/>
    <col min="6147" max="6155" width="32.8984375" style="497" customWidth="1"/>
    <col min="6156" max="6400" width="9.09765625" style="497"/>
    <col min="6401" max="6401" width="8.09765625" style="497" customWidth="1"/>
    <col min="6402" max="6402" width="41" style="497" customWidth="1"/>
    <col min="6403" max="6411" width="32.8984375" style="497" customWidth="1"/>
    <col min="6412" max="6656" width="9.09765625" style="497"/>
    <col min="6657" max="6657" width="8.09765625" style="497" customWidth="1"/>
    <col min="6658" max="6658" width="41" style="497" customWidth="1"/>
    <col min="6659" max="6667" width="32.8984375" style="497" customWidth="1"/>
    <col min="6668" max="6912" width="9.09765625" style="497"/>
    <col min="6913" max="6913" width="8.09765625" style="497" customWidth="1"/>
    <col min="6914" max="6914" width="41" style="497" customWidth="1"/>
    <col min="6915" max="6923" width="32.8984375" style="497" customWidth="1"/>
    <col min="6924" max="7168" width="9.09765625" style="497"/>
    <col min="7169" max="7169" width="8.09765625" style="497" customWidth="1"/>
    <col min="7170" max="7170" width="41" style="497" customWidth="1"/>
    <col min="7171" max="7179" width="32.8984375" style="497" customWidth="1"/>
    <col min="7180" max="7424" width="9.09765625" style="497"/>
    <col min="7425" max="7425" width="8.09765625" style="497" customWidth="1"/>
    <col min="7426" max="7426" width="41" style="497" customWidth="1"/>
    <col min="7427" max="7435" width="32.8984375" style="497" customWidth="1"/>
    <col min="7436" max="7680" width="9.09765625" style="497"/>
    <col min="7681" max="7681" width="8.09765625" style="497" customWidth="1"/>
    <col min="7682" max="7682" width="41" style="497" customWidth="1"/>
    <col min="7683" max="7691" width="32.8984375" style="497" customWidth="1"/>
    <col min="7692" max="7936" width="9.09765625" style="497"/>
    <col min="7937" max="7937" width="8.09765625" style="497" customWidth="1"/>
    <col min="7938" max="7938" width="41" style="497" customWidth="1"/>
    <col min="7939" max="7947" width="32.8984375" style="497" customWidth="1"/>
    <col min="7948" max="8192" width="9.09765625" style="497"/>
    <col min="8193" max="8193" width="8.09765625" style="497" customWidth="1"/>
    <col min="8194" max="8194" width="41" style="497" customWidth="1"/>
    <col min="8195" max="8203" width="32.8984375" style="497" customWidth="1"/>
    <col min="8204" max="8448" width="9.09765625" style="497"/>
    <col min="8449" max="8449" width="8.09765625" style="497" customWidth="1"/>
    <col min="8450" max="8450" width="41" style="497" customWidth="1"/>
    <col min="8451" max="8459" width="32.8984375" style="497" customWidth="1"/>
    <col min="8460" max="8704" width="9.09765625" style="497"/>
    <col min="8705" max="8705" width="8.09765625" style="497" customWidth="1"/>
    <col min="8706" max="8706" width="41" style="497" customWidth="1"/>
    <col min="8707" max="8715" width="32.8984375" style="497" customWidth="1"/>
    <col min="8716" max="8960" width="9.09765625" style="497"/>
    <col min="8961" max="8961" width="8.09765625" style="497" customWidth="1"/>
    <col min="8962" max="8962" width="41" style="497" customWidth="1"/>
    <col min="8963" max="8971" width="32.8984375" style="497" customWidth="1"/>
    <col min="8972" max="9216" width="9.09765625" style="497"/>
    <col min="9217" max="9217" width="8.09765625" style="497" customWidth="1"/>
    <col min="9218" max="9218" width="41" style="497" customWidth="1"/>
    <col min="9219" max="9227" width="32.8984375" style="497" customWidth="1"/>
    <col min="9228" max="9472" width="9.09765625" style="497"/>
    <col min="9473" max="9473" width="8.09765625" style="497" customWidth="1"/>
    <col min="9474" max="9474" width="41" style="497" customWidth="1"/>
    <col min="9475" max="9483" width="32.8984375" style="497" customWidth="1"/>
    <col min="9484" max="9728" width="9.09765625" style="497"/>
    <col min="9729" max="9729" width="8.09765625" style="497" customWidth="1"/>
    <col min="9730" max="9730" width="41" style="497" customWidth="1"/>
    <col min="9731" max="9739" width="32.8984375" style="497" customWidth="1"/>
    <col min="9740" max="9984" width="9.09765625" style="497"/>
    <col min="9985" max="9985" width="8.09765625" style="497" customWidth="1"/>
    <col min="9986" max="9986" width="41" style="497" customWidth="1"/>
    <col min="9987" max="9995" width="32.8984375" style="497" customWidth="1"/>
    <col min="9996" max="10240" width="9.09765625" style="497"/>
    <col min="10241" max="10241" width="8.09765625" style="497" customWidth="1"/>
    <col min="10242" max="10242" width="41" style="497" customWidth="1"/>
    <col min="10243" max="10251" width="32.8984375" style="497" customWidth="1"/>
    <col min="10252" max="10496" width="9.09765625" style="497"/>
    <col min="10497" max="10497" width="8.09765625" style="497" customWidth="1"/>
    <col min="10498" max="10498" width="41" style="497" customWidth="1"/>
    <col min="10499" max="10507" width="32.8984375" style="497" customWidth="1"/>
    <col min="10508" max="10752" width="9.09765625" style="497"/>
    <col min="10753" max="10753" width="8.09765625" style="497" customWidth="1"/>
    <col min="10754" max="10754" width="41" style="497" customWidth="1"/>
    <col min="10755" max="10763" width="32.8984375" style="497" customWidth="1"/>
    <col min="10764" max="11008" width="9.09765625" style="497"/>
    <col min="11009" max="11009" width="8.09765625" style="497" customWidth="1"/>
    <col min="11010" max="11010" width="41" style="497" customWidth="1"/>
    <col min="11011" max="11019" width="32.8984375" style="497" customWidth="1"/>
    <col min="11020" max="11264" width="9.09765625" style="497"/>
    <col min="11265" max="11265" width="8.09765625" style="497" customWidth="1"/>
    <col min="11266" max="11266" width="41" style="497" customWidth="1"/>
    <col min="11267" max="11275" width="32.8984375" style="497" customWidth="1"/>
    <col min="11276" max="11520" width="9.09765625" style="497"/>
    <col min="11521" max="11521" width="8.09765625" style="497" customWidth="1"/>
    <col min="11522" max="11522" width="41" style="497" customWidth="1"/>
    <col min="11523" max="11531" width="32.8984375" style="497" customWidth="1"/>
    <col min="11532" max="11776" width="9.09765625" style="497"/>
    <col min="11777" max="11777" width="8.09765625" style="497" customWidth="1"/>
    <col min="11778" max="11778" width="41" style="497" customWidth="1"/>
    <col min="11779" max="11787" width="32.8984375" style="497" customWidth="1"/>
    <col min="11788" max="12032" width="9.09765625" style="497"/>
    <col min="12033" max="12033" width="8.09765625" style="497" customWidth="1"/>
    <col min="12034" max="12034" width="41" style="497" customWidth="1"/>
    <col min="12035" max="12043" width="32.8984375" style="497" customWidth="1"/>
    <col min="12044" max="12288" width="9.09765625" style="497"/>
    <col min="12289" max="12289" width="8.09765625" style="497" customWidth="1"/>
    <col min="12290" max="12290" width="41" style="497" customWidth="1"/>
    <col min="12291" max="12299" width="32.8984375" style="497" customWidth="1"/>
    <col min="12300" max="12544" width="9.09765625" style="497"/>
    <col min="12545" max="12545" width="8.09765625" style="497" customWidth="1"/>
    <col min="12546" max="12546" width="41" style="497" customWidth="1"/>
    <col min="12547" max="12555" width="32.8984375" style="497" customWidth="1"/>
    <col min="12556" max="12800" width="9.09765625" style="497"/>
    <col min="12801" max="12801" width="8.09765625" style="497" customWidth="1"/>
    <col min="12802" max="12802" width="41" style="497" customWidth="1"/>
    <col min="12803" max="12811" width="32.8984375" style="497" customWidth="1"/>
    <col min="12812" max="13056" width="9.09765625" style="497"/>
    <col min="13057" max="13057" width="8.09765625" style="497" customWidth="1"/>
    <col min="13058" max="13058" width="41" style="497" customWidth="1"/>
    <col min="13059" max="13067" width="32.8984375" style="497" customWidth="1"/>
    <col min="13068" max="13312" width="9.09765625" style="497"/>
    <col min="13313" max="13313" width="8.09765625" style="497" customWidth="1"/>
    <col min="13314" max="13314" width="41" style="497" customWidth="1"/>
    <col min="13315" max="13323" width="32.8984375" style="497" customWidth="1"/>
    <col min="13324" max="13568" width="9.09765625" style="497"/>
    <col min="13569" max="13569" width="8.09765625" style="497" customWidth="1"/>
    <col min="13570" max="13570" width="41" style="497" customWidth="1"/>
    <col min="13571" max="13579" width="32.8984375" style="497" customWidth="1"/>
    <col min="13580" max="13824" width="9.09765625" style="497"/>
    <col min="13825" max="13825" width="8.09765625" style="497" customWidth="1"/>
    <col min="13826" max="13826" width="41" style="497" customWidth="1"/>
    <col min="13827" max="13835" width="32.8984375" style="497" customWidth="1"/>
    <col min="13836" max="14080" width="9.09765625" style="497"/>
    <col min="14081" max="14081" width="8.09765625" style="497" customWidth="1"/>
    <col min="14082" max="14082" width="41" style="497" customWidth="1"/>
    <col min="14083" max="14091" width="32.8984375" style="497" customWidth="1"/>
    <col min="14092" max="14336" width="9.09765625" style="497"/>
    <col min="14337" max="14337" width="8.09765625" style="497" customWidth="1"/>
    <col min="14338" max="14338" width="41" style="497" customWidth="1"/>
    <col min="14339" max="14347" width="32.8984375" style="497" customWidth="1"/>
    <col min="14348" max="14592" width="9.09765625" style="497"/>
    <col min="14593" max="14593" width="8.09765625" style="497" customWidth="1"/>
    <col min="14594" max="14594" width="41" style="497" customWidth="1"/>
    <col min="14595" max="14603" width="32.8984375" style="497" customWidth="1"/>
    <col min="14604" max="14848" width="9.09765625" style="497"/>
    <col min="14849" max="14849" width="8.09765625" style="497" customWidth="1"/>
    <col min="14850" max="14850" width="41" style="497" customWidth="1"/>
    <col min="14851" max="14859" width="32.8984375" style="497" customWidth="1"/>
    <col min="14860" max="15104" width="9.09765625" style="497"/>
    <col min="15105" max="15105" width="8.09765625" style="497" customWidth="1"/>
    <col min="15106" max="15106" width="41" style="497" customWidth="1"/>
    <col min="15107" max="15115" width="32.8984375" style="497" customWidth="1"/>
    <col min="15116" max="15360" width="9.09765625" style="497"/>
    <col min="15361" max="15361" width="8.09765625" style="497" customWidth="1"/>
    <col min="15362" max="15362" width="41" style="497" customWidth="1"/>
    <col min="15363" max="15371" width="32.8984375" style="497" customWidth="1"/>
    <col min="15372" max="15616" width="9.09765625" style="497"/>
    <col min="15617" max="15617" width="8.09765625" style="497" customWidth="1"/>
    <col min="15618" max="15618" width="41" style="497" customWidth="1"/>
    <col min="15619" max="15627" width="32.8984375" style="497" customWidth="1"/>
    <col min="15628" max="15872" width="9.09765625" style="497"/>
    <col min="15873" max="15873" width="8.09765625" style="497" customWidth="1"/>
    <col min="15874" max="15874" width="41" style="497" customWidth="1"/>
    <col min="15875" max="15883" width="32.8984375" style="497" customWidth="1"/>
    <col min="15884" max="16128" width="9.09765625" style="497"/>
    <col min="16129" max="16129" width="8.09765625" style="497" customWidth="1"/>
    <col min="16130" max="16130" width="41" style="497" customWidth="1"/>
    <col min="16131" max="16139" width="32.8984375" style="497" customWidth="1"/>
    <col min="16140" max="16384" width="9.09765625" style="497"/>
  </cols>
  <sheetData>
    <row r="1" spans="1:11" s="498" customFormat="1" ht="17.2" x14ac:dyDescent="0.3">
      <c r="A1" s="786" t="s">
        <v>899</v>
      </c>
      <c r="B1" s="787"/>
      <c r="C1" s="787"/>
      <c r="D1" s="787"/>
      <c r="E1" s="787"/>
      <c r="F1" s="787"/>
      <c r="G1" s="787"/>
      <c r="H1" s="787"/>
      <c r="I1" s="787"/>
      <c r="J1" s="787"/>
      <c r="K1" s="788"/>
    </row>
    <row r="2" spans="1:11" s="539" customFormat="1" ht="157.75" customHeight="1" x14ac:dyDescent="0.3">
      <c r="A2" s="540" t="s">
        <v>0</v>
      </c>
      <c r="B2" s="533" t="s">
        <v>1</v>
      </c>
      <c r="C2" s="533" t="s">
        <v>788</v>
      </c>
      <c r="D2" s="533" t="s">
        <v>789</v>
      </c>
      <c r="E2" s="533" t="s">
        <v>790</v>
      </c>
      <c r="F2" s="533" t="s">
        <v>791</v>
      </c>
      <c r="G2" s="533" t="s">
        <v>792</v>
      </c>
      <c r="H2" s="533" t="s">
        <v>793</v>
      </c>
      <c r="I2" s="533" t="s">
        <v>794</v>
      </c>
      <c r="J2" s="533" t="s">
        <v>795</v>
      </c>
      <c r="K2" s="534" t="s">
        <v>796</v>
      </c>
    </row>
    <row r="3" spans="1:11" ht="15.8" x14ac:dyDescent="0.25">
      <c r="A3" s="494">
        <v>1</v>
      </c>
      <c r="B3" s="541">
        <v>2</v>
      </c>
      <c r="C3" s="495">
        <v>3</v>
      </c>
      <c r="D3" s="495">
        <v>4</v>
      </c>
      <c r="E3" s="495">
        <v>5</v>
      </c>
      <c r="F3" s="495">
        <v>6</v>
      </c>
      <c r="G3" s="495">
        <v>7</v>
      </c>
      <c r="H3" s="495">
        <v>8</v>
      </c>
      <c r="I3" s="495">
        <v>9</v>
      </c>
      <c r="J3" s="495">
        <v>10</v>
      </c>
      <c r="K3" s="496">
        <v>11</v>
      </c>
    </row>
    <row r="4" spans="1:11" ht="49.75" customHeight="1" x14ac:dyDescent="0.3">
      <c r="A4" s="494" t="s">
        <v>120</v>
      </c>
      <c r="B4" s="542" t="s">
        <v>797</v>
      </c>
      <c r="C4" s="503">
        <v>17352417</v>
      </c>
      <c r="D4" s="503">
        <v>0</v>
      </c>
      <c r="E4" s="503">
        <v>0</v>
      </c>
      <c r="F4" s="503">
        <v>17352417</v>
      </c>
      <c r="G4" s="503">
        <v>0</v>
      </c>
      <c r="H4" s="503">
        <v>36181647</v>
      </c>
      <c r="I4" s="503">
        <v>17352417</v>
      </c>
      <c r="J4" s="503">
        <v>0</v>
      </c>
      <c r="K4" s="504">
        <v>0</v>
      </c>
    </row>
    <row r="5" spans="1:11" ht="62.05" x14ac:dyDescent="0.3">
      <c r="A5" s="494" t="s">
        <v>122</v>
      </c>
      <c r="B5" s="542" t="s">
        <v>798</v>
      </c>
      <c r="C5" s="503">
        <v>0</v>
      </c>
      <c r="D5" s="503">
        <v>0</v>
      </c>
      <c r="E5" s="503">
        <v>0</v>
      </c>
      <c r="F5" s="503">
        <v>0</v>
      </c>
      <c r="G5" s="503">
        <v>0</v>
      </c>
      <c r="H5" s="503">
        <v>919237</v>
      </c>
      <c r="I5" s="503">
        <v>0</v>
      </c>
      <c r="J5" s="503">
        <v>0</v>
      </c>
      <c r="K5" s="504">
        <v>0</v>
      </c>
    </row>
    <row r="6" spans="1:11" ht="46.55" x14ac:dyDescent="0.3">
      <c r="A6" s="494" t="s">
        <v>126</v>
      </c>
      <c r="B6" s="542" t="s">
        <v>799</v>
      </c>
      <c r="C6" s="503">
        <v>0</v>
      </c>
      <c r="D6" s="503">
        <v>0</v>
      </c>
      <c r="E6" s="503">
        <v>0</v>
      </c>
      <c r="F6" s="503">
        <v>0</v>
      </c>
      <c r="G6" s="503">
        <v>0</v>
      </c>
      <c r="H6" s="503">
        <v>1759530</v>
      </c>
      <c r="I6" s="503">
        <v>0</v>
      </c>
      <c r="J6" s="503">
        <v>0</v>
      </c>
      <c r="K6" s="504">
        <v>0</v>
      </c>
    </row>
    <row r="7" spans="1:11" ht="112.75" customHeight="1" x14ac:dyDescent="0.3">
      <c r="A7" s="494" t="s">
        <v>129</v>
      </c>
      <c r="B7" s="542" t="s">
        <v>800</v>
      </c>
      <c r="C7" s="503">
        <v>2500000</v>
      </c>
      <c r="D7" s="503">
        <v>0</v>
      </c>
      <c r="E7" s="503">
        <v>0</v>
      </c>
      <c r="F7" s="503">
        <v>2500000</v>
      </c>
      <c r="G7" s="503">
        <v>0</v>
      </c>
      <c r="H7" s="503">
        <v>4220414</v>
      </c>
      <c r="I7" s="503">
        <v>2500000</v>
      </c>
      <c r="J7" s="503">
        <v>0</v>
      </c>
      <c r="K7" s="504">
        <v>0</v>
      </c>
    </row>
    <row r="8" spans="1:11" ht="16.100000000000001" thickBot="1" x14ac:dyDescent="0.35">
      <c r="A8" s="535" t="s">
        <v>136</v>
      </c>
      <c r="B8" s="543" t="s">
        <v>801</v>
      </c>
      <c r="C8" s="537">
        <f>SUM(C4:C7)</f>
        <v>19852417</v>
      </c>
      <c r="D8" s="537">
        <f t="shared" ref="D8:I8" si="0">SUM(D4:D7)</f>
        <v>0</v>
      </c>
      <c r="E8" s="537">
        <f t="shared" si="0"/>
        <v>0</v>
      </c>
      <c r="F8" s="537">
        <f t="shared" si="0"/>
        <v>19852417</v>
      </c>
      <c r="G8" s="537">
        <f t="shared" si="0"/>
        <v>0</v>
      </c>
      <c r="H8" s="537">
        <f t="shared" si="0"/>
        <v>43080828</v>
      </c>
      <c r="I8" s="537">
        <f t="shared" si="0"/>
        <v>19852417</v>
      </c>
      <c r="J8" s="537">
        <v>0</v>
      </c>
      <c r="K8" s="538">
        <v>0</v>
      </c>
    </row>
  </sheetData>
  <mergeCells count="1">
    <mergeCell ref="A1:K1"/>
  </mergeCells>
  <pageMargins left="0.70866141732283472" right="0.70866141732283472" top="0.94488188976377963" bottom="0.74803149606299213" header="0.31496062992125984" footer="0.31496062992125984"/>
  <pageSetup paperSize="9" scale="98" orientation="landscape" r:id="rId1"/>
  <headerFooter>
    <oddHeader xml:space="preserve">&amp;LBalatonszőlős Község 
Önkormányzata &amp;C&amp;"-,Félkövér"20. melléklet
az önkormányzat 2017. évi költségvetési gazdálkodási beszámolójáról szóló 6/2018. (V. 18.) önkormányzati rendeletéhez&amp;R&amp;P. oldal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Layout" zoomScaleNormal="100" workbookViewId="0">
      <selection activeCell="G2" sqref="G2"/>
    </sheetView>
  </sheetViews>
  <sheetFormatPr defaultRowHeight="15.55" x14ac:dyDescent="0.3"/>
  <cols>
    <col min="1" max="1" width="8.09765625" style="497" customWidth="1"/>
    <col min="2" max="2" width="28.59765625" style="497" customWidth="1"/>
    <col min="3" max="3" width="13.8984375" style="497" customWidth="1"/>
    <col min="4" max="4" width="13.59765625" style="497" customWidth="1"/>
    <col min="5" max="5" width="11.296875" style="497" customWidth="1"/>
    <col min="6" max="6" width="12.59765625" style="497" customWidth="1"/>
    <col min="7" max="7" width="10.8984375" style="497" customWidth="1"/>
    <col min="8" max="8" width="15.09765625" style="497" customWidth="1"/>
    <col min="9" max="9" width="13.296875" style="497" customWidth="1"/>
    <col min="10" max="10" width="13.69921875" style="497" customWidth="1"/>
    <col min="11" max="256" width="9.09765625" style="497"/>
    <col min="257" max="257" width="8.09765625" style="497" customWidth="1"/>
    <col min="258" max="258" width="41" style="497" customWidth="1"/>
    <col min="259" max="266" width="32.8984375" style="497" customWidth="1"/>
    <col min="267" max="512" width="9.09765625" style="497"/>
    <col min="513" max="513" width="8.09765625" style="497" customWidth="1"/>
    <col min="514" max="514" width="41" style="497" customWidth="1"/>
    <col min="515" max="522" width="32.8984375" style="497" customWidth="1"/>
    <col min="523" max="768" width="9.09765625" style="497"/>
    <col min="769" max="769" width="8.09765625" style="497" customWidth="1"/>
    <col min="770" max="770" width="41" style="497" customWidth="1"/>
    <col min="771" max="778" width="32.8984375" style="497" customWidth="1"/>
    <col min="779" max="1024" width="9.09765625" style="497"/>
    <col min="1025" max="1025" width="8.09765625" style="497" customWidth="1"/>
    <col min="1026" max="1026" width="41" style="497" customWidth="1"/>
    <col min="1027" max="1034" width="32.8984375" style="497" customWidth="1"/>
    <col min="1035" max="1280" width="9.09765625" style="497"/>
    <col min="1281" max="1281" width="8.09765625" style="497" customWidth="1"/>
    <col min="1282" max="1282" width="41" style="497" customWidth="1"/>
    <col min="1283" max="1290" width="32.8984375" style="497" customWidth="1"/>
    <col min="1291" max="1536" width="9.09765625" style="497"/>
    <col min="1537" max="1537" width="8.09765625" style="497" customWidth="1"/>
    <col min="1538" max="1538" width="41" style="497" customWidth="1"/>
    <col min="1539" max="1546" width="32.8984375" style="497" customWidth="1"/>
    <col min="1547" max="1792" width="9.09765625" style="497"/>
    <col min="1793" max="1793" width="8.09765625" style="497" customWidth="1"/>
    <col min="1794" max="1794" width="41" style="497" customWidth="1"/>
    <col min="1795" max="1802" width="32.8984375" style="497" customWidth="1"/>
    <col min="1803" max="2048" width="9.09765625" style="497"/>
    <col min="2049" max="2049" width="8.09765625" style="497" customWidth="1"/>
    <col min="2050" max="2050" width="41" style="497" customWidth="1"/>
    <col min="2051" max="2058" width="32.8984375" style="497" customWidth="1"/>
    <col min="2059" max="2304" width="9.09765625" style="497"/>
    <col min="2305" max="2305" width="8.09765625" style="497" customWidth="1"/>
    <col min="2306" max="2306" width="41" style="497" customWidth="1"/>
    <col min="2307" max="2314" width="32.8984375" style="497" customWidth="1"/>
    <col min="2315" max="2560" width="9.09765625" style="497"/>
    <col min="2561" max="2561" width="8.09765625" style="497" customWidth="1"/>
    <col min="2562" max="2562" width="41" style="497" customWidth="1"/>
    <col min="2563" max="2570" width="32.8984375" style="497" customWidth="1"/>
    <col min="2571" max="2816" width="9.09765625" style="497"/>
    <col min="2817" max="2817" width="8.09765625" style="497" customWidth="1"/>
    <col min="2818" max="2818" width="41" style="497" customWidth="1"/>
    <col min="2819" max="2826" width="32.8984375" style="497" customWidth="1"/>
    <col min="2827" max="3072" width="9.09765625" style="497"/>
    <col min="3073" max="3073" width="8.09765625" style="497" customWidth="1"/>
    <col min="3074" max="3074" width="41" style="497" customWidth="1"/>
    <col min="3075" max="3082" width="32.8984375" style="497" customWidth="1"/>
    <col min="3083" max="3328" width="9.09765625" style="497"/>
    <col min="3329" max="3329" width="8.09765625" style="497" customWidth="1"/>
    <col min="3330" max="3330" width="41" style="497" customWidth="1"/>
    <col min="3331" max="3338" width="32.8984375" style="497" customWidth="1"/>
    <col min="3339" max="3584" width="9.09765625" style="497"/>
    <col min="3585" max="3585" width="8.09765625" style="497" customWidth="1"/>
    <col min="3586" max="3586" width="41" style="497" customWidth="1"/>
    <col min="3587" max="3594" width="32.8984375" style="497" customWidth="1"/>
    <col min="3595" max="3840" width="9.09765625" style="497"/>
    <col min="3841" max="3841" width="8.09765625" style="497" customWidth="1"/>
    <col min="3842" max="3842" width="41" style="497" customWidth="1"/>
    <col min="3843" max="3850" width="32.8984375" style="497" customWidth="1"/>
    <col min="3851" max="4096" width="9.09765625" style="497"/>
    <col min="4097" max="4097" width="8.09765625" style="497" customWidth="1"/>
    <col min="4098" max="4098" width="41" style="497" customWidth="1"/>
    <col min="4099" max="4106" width="32.8984375" style="497" customWidth="1"/>
    <col min="4107" max="4352" width="9.09765625" style="497"/>
    <col min="4353" max="4353" width="8.09765625" style="497" customWidth="1"/>
    <col min="4354" max="4354" width="41" style="497" customWidth="1"/>
    <col min="4355" max="4362" width="32.8984375" style="497" customWidth="1"/>
    <col min="4363" max="4608" width="9.09765625" style="497"/>
    <col min="4609" max="4609" width="8.09765625" style="497" customWidth="1"/>
    <col min="4610" max="4610" width="41" style="497" customWidth="1"/>
    <col min="4611" max="4618" width="32.8984375" style="497" customWidth="1"/>
    <col min="4619" max="4864" width="9.09765625" style="497"/>
    <col min="4865" max="4865" width="8.09765625" style="497" customWidth="1"/>
    <col min="4866" max="4866" width="41" style="497" customWidth="1"/>
    <col min="4867" max="4874" width="32.8984375" style="497" customWidth="1"/>
    <col min="4875" max="5120" width="9.09765625" style="497"/>
    <col min="5121" max="5121" width="8.09765625" style="497" customWidth="1"/>
    <col min="5122" max="5122" width="41" style="497" customWidth="1"/>
    <col min="5123" max="5130" width="32.8984375" style="497" customWidth="1"/>
    <col min="5131" max="5376" width="9.09765625" style="497"/>
    <col min="5377" max="5377" width="8.09765625" style="497" customWidth="1"/>
    <col min="5378" max="5378" width="41" style="497" customWidth="1"/>
    <col min="5379" max="5386" width="32.8984375" style="497" customWidth="1"/>
    <col min="5387" max="5632" width="9.09765625" style="497"/>
    <col min="5633" max="5633" width="8.09765625" style="497" customWidth="1"/>
    <col min="5634" max="5634" width="41" style="497" customWidth="1"/>
    <col min="5635" max="5642" width="32.8984375" style="497" customWidth="1"/>
    <col min="5643" max="5888" width="9.09765625" style="497"/>
    <col min="5889" max="5889" width="8.09765625" style="497" customWidth="1"/>
    <col min="5890" max="5890" width="41" style="497" customWidth="1"/>
    <col min="5891" max="5898" width="32.8984375" style="497" customWidth="1"/>
    <col min="5899" max="6144" width="9.09765625" style="497"/>
    <col min="6145" max="6145" width="8.09765625" style="497" customWidth="1"/>
    <col min="6146" max="6146" width="41" style="497" customWidth="1"/>
    <col min="6147" max="6154" width="32.8984375" style="497" customWidth="1"/>
    <col min="6155" max="6400" width="9.09765625" style="497"/>
    <col min="6401" max="6401" width="8.09765625" style="497" customWidth="1"/>
    <col min="6402" max="6402" width="41" style="497" customWidth="1"/>
    <col min="6403" max="6410" width="32.8984375" style="497" customWidth="1"/>
    <col min="6411" max="6656" width="9.09765625" style="497"/>
    <col min="6657" max="6657" width="8.09765625" style="497" customWidth="1"/>
    <col min="6658" max="6658" width="41" style="497" customWidth="1"/>
    <col min="6659" max="6666" width="32.8984375" style="497" customWidth="1"/>
    <col min="6667" max="6912" width="9.09765625" style="497"/>
    <col min="6913" max="6913" width="8.09765625" style="497" customWidth="1"/>
    <col min="6914" max="6914" width="41" style="497" customWidth="1"/>
    <col min="6915" max="6922" width="32.8984375" style="497" customWidth="1"/>
    <col min="6923" max="7168" width="9.09765625" style="497"/>
    <col min="7169" max="7169" width="8.09765625" style="497" customWidth="1"/>
    <col min="7170" max="7170" width="41" style="497" customWidth="1"/>
    <col min="7171" max="7178" width="32.8984375" style="497" customWidth="1"/>
    <col min="7179" max="7424" width="9.09765625" style="497"/>
    <col min="7425" max="7425" width="8.09765625" style="497" customWidth="1"/>
    <col min="7426" max="7426" width="41" style="497" customWidth="1"/>
    <col min="7427" max="7434" width="32.8984375" style="497" customWidth="1"/>
    <col min="7435" max="7680" width="9.09765625" style="497"/>
    <col min="7681" max="7681" width="8.09765625" style="497" customWidth="1"/>
    <col min="7682" max="7682" width="41" style="497" customWidth="1"/>
    <col min="7683" max="7690" width="32.8984375" style="497" customWidth="1"/>
    <col min="7691" max="7936" width="9.09765625" style="497"/>
    <col min="7937" max="7937" width="8.09765625" style="497" customWidth="1"/>
    <col min="7938" max="7938" width="41" style="497" customWidth="1"/>
    <col min="7939" max="7946" width="32.8984375" style="497" customWidth="1"/>
    <col min="7947" max="8192" width="9.09765625" style="497"/>
    <col min="8193" max="8193" width="8.09765625" style="497" customWidth="1"/>
    <col min="8194" max="8194" width="41" style="497" customWidth="1"/>
    <col min="8195" max="8202" width="32.8984375" style="497" customWidth="1"/>
    <col min="8203" max="8448" width="9.09765625" style="497"/>
    <col min="8449" max="8449" width="8.09765625" style="497" customWidth="1"/>
    <col min="8450" max="8450" width="41" style="497" customWidth="1"/>
    <col min="8451" max="8458" width="32.8984375" style="497" customWidth="1"/>
    <col min="8459" max="8704" width="9.09765625" style="497"/>
    <col min="8705" max="8705" width="8.09765625" style="497" customWidth="1"/>
    <col min="8706" max="8706" width="41" style="497" customWidth="1"/>
    <col min="8707" max="8714" width="32.8984375" style="497" customWidth="1"/>
    <col min="8715" max="8960" width="9.09765625" style="497"/>
    <col min="8961" max="8961" width="8.09765625" style="497" customWidth="1"/>
    <col min="8962" max="8962" width="41" style="497" customWidth="1"/>
    <col min="8963" max="8970" width="32.8984375" style="497" customWidth="1"/>
    <col min="8971" max="9216" width="9.09765625" style="497"/>
    <col min="9217" max="9217" width="8.09765625" style="497" customWidth="1"/>
    <col min="9218" max="9218" width="41" style="497" customWidth="1"/>
    <col min="9219" max="9226" width="32.8984375" style="497" customWidth="1"/>
    <col min="9227" max="9472" width="9.09765625" style="497"/>
    <col min="9473" max="9473" width="8.09765625" style="497" customWidth="1"/>
    <col min="9474" max="9474" width="41" style="497" customWidth="1"/>
    <col min="9475" max="9482" width="32.8984375" style="497" customWidth="1"/>
    <col min="9483" max="9728" width="9.09765625" style="497"/>
    <col min="9729" max="9729" width="8.09765625" style="497" customWidth="1"/>
    <col min="9730" max="9730" width="41" style="497" customWidth="1"/>
    <col min="9731" max="9738" width="32.8984375" style="497" customWidth="1"/>
    <col min="9739" max="9984" width="9.09765625" style="497"/>
    <col min="9985" max="9985" width="8.09765625" style="497" customWidth="1"/>
    <col min="9986" max="9986" width="41" style="497" customWidth="1"/>
    <col min="9987" max="9994" width="32.8984375" style="497" customWidth="1"/>
    <col min="9995" max="10240" width="9.09765625" style="497"/>
    <col min="10241" max="10241" width="8.09765625" style="497" customWidth="1"/>
    <col min="10242" max="10242" width="41" style="497" customWidth="1"/>
    <col min="10243" max="10250" width="32.8984375" style="497" customWidth="1"/>
    <col min="10251" max="10496" width="9.09765625" style="497"/>
    <col min="10497" max="10497" width="8.09765625" style="497" customWidth="1"/>
    <col min="10498" max="10498" width="41" style="497" customWidth="1"/>
    <col min="10499" max="10506" width="32.8984375" style="497" customWidth="1"/>
    <col min="10507" max="10752" width="9.09765625" style="497"/>
    <col min="10753" max="10753" width="8.09765625" style="497" customWidth="1"/>
    <col min="10754" max="10754" width="41" style="497" customWidth="1"/>
    <col min="10755" max="10762" width="32.8984375" style="497" customWidth="1"/>
    <col min="10763" max="11008" width="9.09765625" style="497"/>
    <col min="11009" max="11009" width="8.09765625" style="497" customWidth="1"/>
    <col min="11010" max="11010" width="41" style="497" customWidth="1"/>
    <col min="11011" max="11018" width="32.8984375" style="497" customWidth="1"/>
    <col min="11019" max="11264" width="9.09765625" style="497"/>
    <col min="11265" max="11265" width="8.09765625" style="497" customWidth="1"/>
    <col min="11266" max="11266" width="41" style="497" customWidth="1"/>
    <col min="11267" max="11274" width="32.8984375" style="497" customWidth="1"/>
    <col min="11275" max="11520" width="9.09765625" style="497"/>
    <col min="11521" max="11521" width="8.09765625" style="497" customWidth="1"/>
    <col min="11522" max="11522" width="41" style="497" customWidth="1"/>
    <col min="11523" max="11530" width="32.8984375" style="497" customWidth="1"/>
    <col min="11531" max="11776" width="9.09765625" style="497"/>
    <col min="11777" max="11777" width="8.09765625" style="497" customWidth="1"/>
    <col min="11778" max="11778" width="41" style="497" customWidth="1"/>
    <col min="11779" max="11786" width="32.8984375" style="497" customWidth="1"/>
    <col min="11787" max="12032" width="9.09765625" style="497"/>
    <col min="12033" max="12033" width="8.09765625" style="497" customWidth="1"/>
    <col min="12034" max="12034" width="41" style="497" customWidth="1"/>
    <col min="12035" max="12042" width="32.8984375" style="497" customWidth="1"/>
    <col min="12043" max="12288" width="9.09765625" style="497"/>
    <col min="12289" max="12289" width="8.09765625" style="497" customWidth="1"/>
    <col min="12290" max="12290" width="41" style="497" customWidth="1"/>
    <col min="12291" max="12298" width="32.8984375" style="497" customWidth="1"/>
    <col min="12299" max="12544" width="9.09765625" style="497"/>
    <col min="12545" max="12545" width="8.09765625" style="497" customWidth="1"/>
    <col min="12546" max="12546" width="41" style="497" customWidth="1"/>
    <col min="12547" max="12554" width="32.8984375" style="497" customWidth="1"/>
    <col min="12555" max="12800" width="9.09765625" style="497"/>
    <col min="12801" max="12801" width="8.09765625" style="497" customWidth="1"/>
    <col min="12802" max="12802" width="41" style="497" customWidth="1"/>
    <col min="12803" max="12810" width="32.8984375" style="497" customWidth="1"/>
    <col min="12811" max="13056" width="9.09765625" style="497"/>
    <col min="13057" max="13057" width="8.09765625" style="497" customWidth="1"/>
    <col min="13058" max="13058" width="41" style="497" customWidth="1"/>
    <col min="13059" max="13066" width="32.8984375" style="497" customWidth="1"/>
    <col min="13067" max="13312" width="9.09765625" style="497"/>
    <col min="13313" max="13313" width="8.09765625" style="497" customWidth="1"/>
    <col min="13314" max="13314" width="41" style="497" customWidth="1"/>
    <col min="13315" max="13322" width="32.8984375" style="497" customWidth="1"/>
    <col min="13323" max="13568" width="9.09765625" style="497"/>
    <col min="13569" max="13569" width="8.09765625" style="497" customWidth="1"/>
    <col min="13570" max="13570" width="41" style="497" customWidth="1"/>
    <col min="13571" max="13578" width="32.8984375" style="497" customWidth="1"/>
    <col min="13579" max="13824" width="9.09765625" style="497"/>
    <col min="13825" max="13825" width="8.09765625" style="497" customWidth="1"/>
    <col min="13826" max="13826" width="41" style="497" customWidth="1"/>
    <col min="13827" max="13834" width="32.8984375" style="497" customWidth="1"/>
    <col min="13835" max="14080" width="9.09765625" style="497"/>
    <col min="14081" max="14081" width="8.09765625" style="497" customWidth="1"/>
    <col min="14082" max="14082" width="41" style="497" customWidth="1"/>
    <col min="14083" max="14090" width="32.8984375" style="497" customWidth="1"/>
    <col min="14091" max="14336" width="9.09765625" style="497"/>
    <col min="14337" max="14337" width="8.09765625" style="497" customWidth="1"/>
    <col min="14338" max="14338" width="41" style="497" customWidth="1"/>
    <col min="14339" max="14346" width="32.8984375" style="497" customWidth="1"/>
    <col min="14347" max="14592" width="9.09765625" style="497"/>
    <col min="14593" max="14593" width="8.09765625" style="497" customWidth="1"/>
    <col min="14594" max="14594" width="41" style="497" customWidth="1"/>
    <col min="14595" max="14602" width="32.8984375" style="497" customWidth="1"/>
    <col min="14603" max="14848" width="9.09765625" style="497"/>
    <col min="14849" max="14849" width="8.09765625" style="497" customWidth="1"/>
    <col min="14850" max="14850" width="41" style="497" customWidth="1"/>
    <col min="14851" max="14858" width="32.8984375" style="497" customWidth="1"/>
    <col min="14859" max="15104" width="9.09765625" style="497"/>
    <col min="15105" max="15105" width="8.09765625" style="497" customWidth="1"/>
    <col min="15106" max="15106" width="41" style="497" customWidth="1"/>
    <col min="15107" max="15114" width="32.8984375" style="497" customWidth="1"/>
    <col min="15115" max="15360" width="9.09765625" style="497"/>
    <col min="15361" max="15361" width="8.09765625" style="497" customWidth="1"/>
    <col min="15362" max="15362" width="41" style="497" customWidth="1"/>
    <col min="15363" max="15370" width="32.8984375" style="497" customWidth="1"/>
    <col min="15371" max="15616" width="9.09765625" style="497"/>
    <col min="15617" max="15617" width="8.09765625" style="497" customWidth="1"/>
    <col min="15618" max="15618" width="41" style="497" customWidth="1"/>
    <col min="15619" max="15626" width="32.8984375" style="497" customWidth="1"/>
    <col min="15627" max="15872" width="9.09765625" style="497"/>
    <col min="15873" max="15873" width="8.09765625" style="497" customWidth="1"/>
    <col min="15874" max="15874" width="41" style="497" customWidth="1"/>
    <col min="15875" max="15882" width="32.8984375" style="497" customWidth="1"/>
    <col min="15883" max="16128" width="9.09765625" style="497"/>
    <col min="16129" max="16129" width="8.09765625" style="497" customWidth="1"/>
    <col min="16130" max="16130" width="41" style="497" customWidth="1"/>
    <col min="16131" max="16138" width="32.8984375" style="497" customWidth="1"/>
    <col min="16139" max="16384" width="9.09765625" style="497"/>
  </cols>
  <sheetData>
    <row r="1" spans="1:10" s="539" customFormat="1" ht="32.299999999999997" customHeight="1" x14ac:dyDescent="0.3">
      <c r="A1" s="789" t="s">
        <v>900</v>
      </c>
      <c r="B1" s="790"/>
      <c r="C1" s="790"/>
      <c r="D1" s="790"/>
      <c r="E1" s="790"/>
      <c r="F1" s="790"/>
      <c r="G1" s="790"/>
      <c r="H1" s="790"/>
      <c r="I1" s="790"/>
      <c r="J1" s="791"/>
    </row>
    <row r="2" spans="1:10" s="539" customFormat="1" ht="158.94999999999999" customHeight="1" x14ac:dyDescent="0.3">
      <c r="A2" s="540" t="s">
        <v>0</v>
      </c>
      <c r="B2" s="533" t="s">
        <v>1</v>
      </c>
      <c r="C2" s="533" t="s">
        <v>802</v>
      </c>
      <c r="D2" s="533" t="s">
        <v>803</v>
      </c>
      <c r="E2" s="533" t="s">
        <v>804</v>
      </c>
      <c r="F2" s="533" t="s">
        <v>805</v>
      </c>
      <c r="G2" s="533" t="s">
        <v>806</v>
      </c>
      <c r="H2" s="533" t="s">
        <v>807</v>
      </c>
      <c r="I2" s="533" t="s">
        <v>808</v>
      </c>
      <c r="J2" s="534" t="s">
        <v>809</v>
      </c>
    </row>
    <row r="3" spans="1:10" ht="15.8" x14ac:dyDescent="0.25">
      <c r="A3" s="494">
        <v>1</v>
      </c>
      <c r="B3" s="495">
        <v>2</v>
      </c>
      <c r="C3" s="495">
        <v>3</v>
      </c>
      <c r="D3" s="495">
        <v>4</v>
      </c>
      <c r="E3" s="495">
        <v>5</v>
      </c>
      <c r="F3" s="495">
        <v>6</v>
      </c>
      <c r="G3" s="495">
        <v>7</v>
      </c>
      <c r="H3" s="495">
        <v>8</v>
      </c>
      <c r="I3" s="495">
        <v>9</v>
      </c>
      <c r="J3" s="496">
        <v>10</v>
      </c>
    </row>
    <row r="4" spans="1:10" ht="131.30000000000001" customHeight="1" x14ac:dyDescent="0.3">
      <c r="A4" s="494" t="s">
        <v>120</v>
      </c>
      <c r="B4" s="502" t="s">
        <v>810</v>
      </c>
      <c r="C4" s="503">
        <v>10000000</v>
      </c>
      <c r="D4" s="503">
        <v>10000000</v>
      </c>
      <c r="E4" s="503">
        <v>0</v>
      </c>
      <c r="F4" s="503">
        <v>0</v>
      </c>
      <c r="G4" s="503">
        <v>0</v>
      </c>
      <c r="H4" s="503">
        <v>0</v>
      </c>
      <c r="I4" s="503">
        <v>0</v>
      </c>
      <c r="J4" s="504">
        <v>0</v>
      </c>
    </row>
    <row r="5" spans="1:10" ht="123.8" customHeight="1" thickBot="1" x14ac:dyDescent="0.35">
      <c r="A5" s="505" t="s">
        <v>124</v>
      </c>
      <c r="B5" s="506" t="s">
        <v>811</v>
      </c>
      <c r="C5" s="507">
        <v>9999226</v>
      </c>
      <c r="D5" s="507">
        <v>0</v>
      </c>
      <c r="E5" s="507">
        <v>0</v>
      </c>
      <c r="F5" s="507">
        <v>0</v>
      </c>
      <c r="G5" s="507">
        <v>9999226</v>
      </c>
      <c r="H5" s="507">
        <v>0</v>
      </c>
      <c r="I5" s="507">
        <v>0</v>
      </c>
      <c r="J5" s="508">
        <v>0</v>
      </c>
    </row>
  </sheetData>
  <mergeCells count="1">
    <mergeCell ref="A1:J1"/>
  </mergeCells>
  <printOptions horizontalCentered="1"/>
  <pageMargins left="0.31496062992125984" right="0.31496062992125984" top="0.94488188976377963" bottom="0.74803149606299213" header="0.31496062992125984" footer="0.31496062992125984"/>
  <pageSetup paperSize="9" orientation="landscape" r:id="rId1"/>
  <headerFooter>
    <oddHeader xml:space="preserve">&amp;LBalatonszőlős Község 
Önkormányzata &amp;C&amp;"-,Félkövér"21. melléklet
az önkormányzat 2017. évi költségvetési gazdálkodási beszámolójáról szóló 6/2018. (V. 18.) önkormányzati rendeletéhez&amp;R&amp;P. oldal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Layout" zoomScaleNormal="100" workbookViewId="0">
      <selection activeCell="B7" sqref="B7"/>
    </sheetView>
  </sheetViews>
  <sheetFormatPr defaultRowHeight="15.55" x14ac:dyDescent="0.3"/>
  <cols>
    <col min="1" max="1" width="8.09765625" style="497" customWidth="1"/>
    <col min="2" max="2" width="47.59765625" style="497" customWidth="1"/>
    <col min="3" max="3" width="15.8984375" style="497" bestFit="1" customWidth="1"/>
    <col min="4" max="4" width="16.296875" style="497" bestFit="1" customWidth="1"/>
    <col min="5" max="5" width="11.8984375" style="546" bestFit="1" customWidth="1"/>
    <col min="6" max="257" width="9.09765625" style="497"/>
    <col min="258" max="258" width="8.09765625" style="497" customWidth="1"/>
    <col min="259" max="259" width="41" style="497" customWidth="1"/>
    <col min="260" max="260" width="32.8984375" style="497" customWidth="1"/>
    <col min="261" max="513" width="9.09765625" style="497"/>
    <col min="514" max="514" width="8.09765625" style="497" customWidth="1"/>
    <col min="515" max="515" width="41" style="497" customWidth="1"/>
    <col min="516" max="516" width="32.8984375" style="497" customWidth="1"/>
    <col min="517" max="769" width="9.09765625" style="497"/>
    <col min="770" max="770" width="8.09765625" style="497" customWidth="1"/>
    <col min="771" max="771" width="41" style="497" customWidth="1"/>
    <col min="772" max="772" width="32.8984375" style="497" customWidth="1"/>
    <col min="773" max="1025" width="9.09765625" style="497"/>
    <col min="1026" max="1026" width="8.09765625" style="497" customWidth="1"/>
    <col min="1027" max="1027" width="41" style="497" customWidth="1"/>
    <col min="1028" max="1028" width="32.8984375" style="497" customWidth="1"/>
    <col min="1029" max="1281" width="9.09765625" style="497"/>
    <col min="1282" max="1282" width="8.09765625" style="497" customWidth="1"/>
    <col min="1283" max="1283" width="41" style="497" customWidth="1"/>
    <col min="1284" max="1284" width="32.8984375" style="497" customWidth="1"/>
    <col min="1285" max="1537" width="9.09765625" style="497"/>
    <col min="1538" max="1538" width="8.09765625" style="497" customWidth="1"/>
    <col min="1539" max="1539" width="41" style="497" customWidth="1"/>
    <col min="1540" max="1540" width="32.8984375" style="497" customWidth="1"/>
    <col min="1541" max="1793" width="9.09765625" style="497"/>
    <col min="1794" max="1794" width="8.09765625" style="497" customWidth="1"/>
    <col min="1795" max="1795" width="41" style="497" customWidth="1"/>
    <col min="1796" max="1796" width="32.8984375" style="497" customWidth="1"/>
    <col min="1797" max="2049" width="9.09765625" style="497"/>
    <col min="2050" max="2050" width="8.09765625" style="497" customWidth="1"/>
    <col min="2051" max="2051" width="41" style="497" customWidth="1"/>
    <col min="2052" max="2052" width="32.8984375" style="497" customWidth="1"/>
    <col min="2053" max="2305" width="9.09765625" style="497"/>
    <col min="2306" max="2306" width="8.09765625" style="497" customWidth="1"/>
    <col min="2307" max="2307" width="41" style="497" customWidth="1"/>
    <col min="2308" max="2308" width="32.8984375" style="497" customWidth="1"/>
    <col min="2309" max="2561" width="9.09765625" style="497"/>
    <col min="2562" max="2562" width="8.09765625" style="497" customWidth="1"/>
    <col min="2563" max="2563" width="41" style="497" customWidth="1"/>
    <col min="2564" max="2564" width="32.8984375" style="497" customWidth="1"/>
    <col min="2565" max="2817" width="9.09765625" style="497"/>
    <col min="2818" max="2818" width="8.09765625" style="497" customWidth="1"/>
    <col min="2819" max="2819" width="41" style="497" customWidth="1"/>
    <col min="2820" max="2820" width="32.8984375" style="497" customWidth="1"/>
    <col min="2821" max="3073" width="9.09765625" style="497"/>
    <col min="3074" max="3074" width="8.09765625" style="497" customWidth="1"/>
    <col min="3075" max="3075" width="41" style="497" customWidth="1"/>
    <col min="3076" max="3076" width="32.8984375" style="497" customWidth="1"/>
    <col min="3077" max="3329" width="9.09765625" style="497"/>
    <col min="3330" max="3330" width="8.09765625" style="497" customWidth="1"/>
    <col min="3331" max="3331" width="41" style="497" customWidth="1"/>
    <col min="3332" max="3332" width="32.8984375" style="497" customWidth="1"/>
    <col min="3333" max="3585" width="9.09765625" style="497"/>
    <col min="3586" max="3586" width="8.09765625" style="497" customWidth="1"/>
    <col min="3587" max="3587" width="41" style="497" customWidth="1"/>
    <col min="3588" max="3588" width="32.8984375" style="497" customWidth="1"/>
    <col min="3589" max="3841" width="9.09765625" style="497"/>
    <col min="3842" max="3842" width="8.09765625" style="497" customWidth="1"/>
    <col min="3843" max="3843" width="41" style="497" customWidth="1"/>
    <col min="3844" max="3844" width="32.8984375" style="497" customWidth="1"/>
    <col min="3845" max="4097" width="9.09765625" style="497"/>
    <col min="4098" max="4098" width="8.09765625" style="497" customWidth="1"/>
    <col min="4099" max="4099" width="41" style="497" customWidth="1"/>
    <col min="4100" max="4100" width="32.8984375" style="497" customWidth="1"/>
    <col min="4101" max="4353" width="9.09765625" style="497"/>
    <col min="4354" max="4354" width="8.09765625" style="497" customWidth="1"/>
    <col min="4355" max="4355" width="41" style="497" customWidth="1"/>
    <col min="4356" max="4356" width="32.8984375" style="497" customWidth="1"/>
    <col min="4357" max="4609" width="9.09765625" style="497"/>
    <col min="4610" max="4610" width="8.09765625" style="497" customWidth="1"/>
    <col min="4611" max="4611" width="41" style="497" customWidth="1"/>
    <col min="4612" max="4612" width="32.8984375" style="497" customWidth="1"/>
    <col min="4613" max="4865" width="9.09765625" style="497"/>
    <col min="4866" max="4866" width="8.09765625" style="497" customWidth="1"/>
    <col min="4867" max="4867" width="41" style="497" customWidth="1"/>
    <col min="4868" max="4868" width="32.8984375" style="497" customWidth="1"/>
    <col min="4869" max="5121" width="9.09765625" style="497"/>
    <col min="5122" max="5122" width="8.09765625" style="497" customWidth="1"/>
    <col min="5123" max="5123" width="41" style="497" customWidth="1"/>
    <col min="5124" max="5124" width="32.8984375" style="497" customWidth="1"/>
    <col min="5125" max="5377" width="9.09765625" style="497"/>
    <col min="5378" max="5378" width="8.09765625" style="497" customWidth="1"/>
    <col min="5379" max="5379" width="41" style="497" customWidth="1"/>
    <col min="5380" max="5380" width="32.8984375" style="497" customWidth="1"/>
    <col min="5381" max="5633" width="9.09765625" style="497"/>
    <col min="5634" max="5634" width="8.09765625" style="497" customWidth="1"/>
    <col min="5635" max="5635" width="41" style="497" customWidth="1"/>
    <col min="5636" max="5636" width="32.8984375" style="497" customWidth="1"/>
    <col min="5637" max="5889" width="9.09765625" style="497"/>
    <col min="5890" max="5890" width="8.09765625" style="497" customWidth="1"/>
    <col min="5891" max="5891" width="41" style="497" customWidth="1"/>
    <col min="5892" max="5892" width="32.8984375" style="497" customWidth="1"/>
    <col min="5893" max="6145" width="9.09765625" style="497"/>
    <col min="6146" max="6146" width="8.09765625" style="497" customWidth="1"/>
    <col min="6147" max="6147" width="41" style="497" customWidth="1"/>
    <col min="6148" max="6148" width="32.8984375" style="497" customWidth="1"/>
    <col min="6149" max="6401" width="9.09765625" style="497"/>
    <col min="6402" max="6402" width="8.09765625" style="497" customWidth="1"/>
    <col min="6403" max="6403" width="41" style="497" customWidth="1"/>
    <col min="6404" max="6404" width="32.8984375" style="497" customWidth="1"/>
    <col min="6405" max="6657" width="9.09765625" style="497"/>
    <col min="6658" max="6658" width="8.09765625" style="497" customWidth="1"/>
    <col min="6659" max="6659" width="41" style="497" customWidth="1"/>
    <col min="6660" max="6660" width="32.8984375" style="497" customWidth="1"/>
    <col min="6661" max="6913" width="9.09765625" style="497"/>
    <col min="6914" max="6914" width="8.09765625" style="497" customWidth="1"/>
    <col min="6915" max="6915" width="41" style="497" customWidth="1"/>
    <col min="6916" max="6916" width="32.8984375" style="497" customWidth="1"/>
    <col min="6917" max="7169" width="9.09765625" style="497"/>
    <col min="7170" max="7170" width="8.09765625" style="497" customWidth="1"/>
    <col min="7171" max="7171" width="41" style="497" customWidth="1"/>
    <col min="7172" max="7172" width="32.8984375" style="497" customWidth="1"/>
    <col min="7173" max="7425" width="9.09765625" style="497"/>
    <col min="7426" max="7426" width="8.09765625" style="497" customWidth="1"/>
    <col min="7427" max="7427" width="41" style="497" customWidth="1"/>
    <col min="7428" max="7428" width="32.8984375" style="497" customWidth="1"/>
    <col min="7429" max="7681" width="9.09765625" style="497"/>
    <col min="7682" max="7682" width="8.09765625" style="497" customWidth="1"/>
    <col min="7683" max="7683" width="41" style="497" customWidth="1"/>
    <col min="7684" max="7684" width="32.8984375" style="497" customWidth="1"/>
    <col min="7685" max="7937" width="9.09765625" style="497"/>
    <col min="7938" max="7938" width="8.09765625" style="497" customWidth="1"/>
    <col min="7939" max="7939" width="41" style="497" customWidth="1"/>
    <col min="7940" max="7940" width="32.8984375" style="497" customWidth="1"/>
    <col min="7941" max="8193" width="9.09765625" style="497"/>
    <col min="8194" max="8194" width="8.09765625" style="497" customWidth="1"/>
    <col min="8195" max="8195" width="41" style="497" customWidth="1"/>
    <col min="8196" max="8196" width="32.8984375" style="497" customWidth="1"/>
    <col min="8197" max="8449" width="9.09765625" style="497"/>
    <col min="8450" max="8450" width="8.09765625" style="497" customWidth="1"/>
    <col min="8451" max="8451" width="41" style="497" customWidth="1"/>
    <col min="8452" max="8452" width="32.8984375" style="497" customWidth="1"/>
    <col min="8453" max="8705" width="9.09765625" style="497"/>
    <col min="8706" max="8706" width="8.09765625" style="497" customWidth="1"/>
    <col min="8707" max="8707" width="41" style="497" customWidth="1"/>
    <col min="8708" max="8708" width="32.8984375" style="497" customWidth="1"/>
    <col min="8709" max="8961" width="9.09765625" style="497"/>
    <col min="8962" max="8962" width="8.09765625" style="497" customWidth="1"/>
    <col min="8963" max="8963" width="41" style="497" customWidth="1"/>
    <col min="8964" max="8964" width="32.8984375" style="497" customWidth="1"/>
    <col min="8965" max="9217" width="9.09765625" style="497"/>
    <col min="9218" max="9218" width="8.09765625" style="497" customWidth="1"/>
    <col min="9219" max="9219" width="41" style="497" customWidth="1"/>
    <col min="9220" max="9220" width="32.8984375" style="497" customWidth="1"/>
    <col min="9221" max="9473" width="9.09765625" style="497"/>
    <col min="9474" max="9474" width="8.09765625" style="497" customWidth="1"/>
    <col min="9475" max="9475" width="41" style="497" customWidth="1"/>
    <col min="9476" max="9476" width="32.8984375" style="497" customWidth="1"/>
    <col min="9477" max="9729" width="9.09765625" style="497"/>
    <col min="9730" max="9730" width="8.09765625" style="497" customWidth="1"/>
    <col min="9731" max="9731" width="41" style="497" customWidth="1"/>
    <col min="9732" max="9732" width="32.8984375" style="497" customWidth="1"/>
    <col min="9733" max="9985" width="9.09765625" style="497"/>
    <col min="9986" max="9986" width="8.09765625" style="497" customWidth="1"/>
    <col min="9987" max="9987" width="41" style="497" customWidth="1"/>
    <col min="9988" max="9988" width="32.8984375" style="497" customWidth="1"/>
    <col min="9989" max="10241" width="9.09765625" style="497"/>
    <col min="10242" max="10242" width="8.09765625" style="497" customWidth="1"/>
    <col min="10243" max="10243" width="41" style="497" customWidth="1"/>
    <col min="10244" max="10244" width="32.8984375" style="497" customWidth="1"/>
    <col min="10245" max="10497" width="9.09765625" style="497"/>
    <col min="10498" max="10498" width="8.09765625" style="497" customWidth="1"/>
    <col min="10499" max="10499" width="41" style="497" customWidth="1"/>
    <col min="10500" max="10500" width="32.8984375" style="497" customWidth="1"/>
    <col min="10501" max="10753" width="9.09765625" style="497"/>
    <col min="10754" max="10754" width="8.09765625" style="497" customWidth="1"/>
    <col min="10755" max="10755" width="41" style="497" customWidth="1"/>
    <col min="10756" max="10756" width="32.8984375" style="497" customWidth="1"/>
    <col min="10757" max="11009" width="9.09765625" style="497"/>
    <col min="11010" max="11010" width="8.09765625" style="497" customWidth="1"/>
    <col min="11011" max="11011" width="41" style="497" customWidth="1"/>
    <col min="11012" max="11012" width="32.8984375" style="497" customWidth="1"/>
    <col min="11013" max="11265" width="9.09765625" style="497"/>
    <col min="11266" max="11266" width="8.09765625" style="497" customWidth="1"/>
    <col min="11267" max="11267" width="41" style="497" customWidth="1"/>
    <col min="11268" max="11268" width="32.8984375" style="497" customWidth="1"/>
    <col min="11269" max="11521" width="9.09765625" style="497"/>
    <col min="11522" max="11522" width="8.09765625" style="497" customWidth="1"/>
    <col min="11523" max="11523" width="41" style="497" customWidth="1"/>
    <col min="11524" max="11524" width="32.8984375" style="497" customWidth="1"/>
    <col min="11525" max="11777" width="9.09765625" style="497"/>
    <col min="11778" max="11778" width="8.09765625" style="497" customWidth="1"/>
    <col min="11779" max="11779" width="41" style="497" customWidth="1"/>
    <col min="11780" max="11780" width="32.8984375" style="497" customWidth="1"/>
    <col min="11781" max="12033" width="9.09765625" style="497"/>
    <col min="12034" max="12034" width="8.09765625" style="497" customWidth="1"/>
    <col min="12035" max="12035" width="41" style="497" customWidth="1"/>
    <col min="12036" max="12036" width="32.8984375" style="497" customWidth="1"/>
    <col min="12037" max="12289" width="9.09765625" style="497"/>
    <col min="12290" max="12290" width="8.09765625" style="497" customWidth="1"/>
    <col min="12291" max="12291" width="41" style="497" customWidth="1"/>
    <col min="12292" max="12292" width="32.8984375" style="497" customWidth="1"/>
    <col min="12293" max="12545" width="9.09765625" style="497"/>
    <col min="12546" max="12546" width="8.09765625" style="497" customWidth="1"/>
    <col min="12547" max="12547" width="41" style="497" customWidth="1"/>
    <col min="12548" max="12548" width="32.8984375" style="497" customWidth="1"/>
    <col min="12549" max="12801" width="9.09765625" style="497"/>
    <col min="12802" max="12802" width="8.09765625" style="497" customWidth="1"/>
    <col min="12803" max="12803" width="41" style="497" customWidth="1"/>
    <col min="12804" max="12804" width="32.8984375" style="497" customWidth="1"/>
    <col min="12805" max="13057" width="9.09765625" style="497"/>
    <col min="13058" max="13058" width="8.09765625" style="497" customWidth="1"/>
    <col min="13059" max="13059" width="41" style="497" customWidth="1"/>
    <col min="13060" max="13060" width="32.8984375" style="497" customWidth="1"/>
    <col min="13061" max="13313" width="9.09765625" style="497"/>
    <col min="13314" max="13314" width="8.09765625" style="497" customWidth="1"/>
    <col min="13315" max="13315" width="41" style="497" customWidth="1"/>
    <col min="13316" max="13316" width="32.8984375" style="497" customWidth="1"/>
    <col min="13317" max="13569" width="9.09765625" style="497"/>
    <col min="13570" max="13570" width="8.09765625" style="497" customWidth="1"/>
    <col min="13571" max="13571" width="41" style="497" customWidth="1"/>
    <col min="13572" max="13572" width="32.8984375" style="497" customWidth="1"/>
    <col min="13573" max="13825" width="9.09765625" style="497"/>
    <col min="13826" max="13826" width="8.09765625" style="497" customWidth="1"/>
    <col min="13827" max="13827" width="41" style="497" customWidth="1"/>
    <col min="13828" max="13828" width="32.8984375" style="497" customWidth="1"/>
    <col min="13829" max="14081" width="9.09765625" style="497"/>
    <col min="14082" max="14082" width="8.09765625" style="497" customWidth="1"/>
    <col min="14083" max="14083" width="41" style="497" customWidth="1"/>
    <col min="14084" max="14084" width="32.8984375" style="497" customWidth="1"/>
    <col min="14085" max="14337" width="9.09765625" style="497"/>
    <col min="14338" max="14338" width="8.09765625" style="497" customWidth="1"/>
    <col min="14339" max="14339" width="41" style="497" customWidth="1"/>
    <col min="14340" max="14340" width="32.8984375" style="497" customWidth="1"/>
    <col min="14341" max="14593" width="9.09765625" style="497"/>
    <col min="14594" max="14594" width="8.09765625" style="497" customWidth="1"/>
    <col min="14595" max="14595" width="41" style="497" customWidth="1"/>
    <col min="14596" max="14596" width="32.8984375" style="497" customWidth="1"/>
    <col min="14597" max="14849" width="9.09765625" style="497"/>
    <col min="14850" max="14850" width="8.09765625" style="497" customWidth="1"/>
    <col min="14851" max="14851" width="41" style="497" customWidth="1"/>
    <col min="14852" max="14852" width="32.8984375" style="497" customWidth="1"/>
    <col min="14853" max="15105" width="9.09765625" style="497"/>
    <col min="15106" max="15106" width="8.09765625" style="497" customWidth="1"/>
    <col min="15107" max="15107" width="41" style="497" customWidth="1"/>
    <col min="15108" max="15108" width="32.8984375" style="497" customWidth="1"/>
    <col min="15109" max="15361" width="9.09765625" style="497"/>
    <col min="15362" max="15362" width="8.09765625" style="497" customWidth="1"/>
    <col min="15363" max="15363" width="41" style="497" customWidth="1"/>
    <col min="15364" max="15364" width="32.8984375" style="497" customWidth="1"/>
    <col min="15365" max="15617" width="9.09765625" style="497"/>
    <col min="15618" max="15618" width="8.09765625" style="497" customWidth="1"/>
    <col min="15619" max="15619" width="41" style="497" customWidth="1"/>
    <col min="15620" max="15620" width="32.8984375" style="497" customWidth="1"/>
    <col min="15621" max="15873" width="9.09765625" style="497"/>
    <col min="15874" max="15874" width="8.09765625" style="497" customWidth="1"/>
    <col min="15875" max="15875" width="41" style="497" customWidth="1"/>
    <col min="15876" max="15876" width="32.8984375" style="497" customWidth="1"/>
    <col min="15877" max="16129" width="9.09765625" style="497"/>
    <col min="16130" max="16130" width="8.09765625" style="497" customWidth="1"/>
    <col min="16131" max="16131" width="41" style="497" customWidth="1"/>
    <col min="16132" max="16132" width="32.8984375" style="497" customWidth="1"/>
    <col min="16133" max="16384" width="9.09765625" style="497"/>
  </cols>
  <sheetData>
    <row r="1" spans="1:5" ht="16.100000000000001" thickBot="1" x14ac:dyDescent="0.35">
      <c r="A1" s="735" t="s">
        <v>874</v>
      </c>
      <c r="B1" s="735"/>
      <c r="C1" s="735"/>
      <c r="D1" s="735"/>
      <c r="E1" s="735"/>
    </row>
    <row r="2" spans="1:5" s="498" customFormat="1" ht="15.8" customHeight="1" x14ac:dyDescent="0.3">
      <c r="A2" s="736" t="s">
        <v>184</v>
      </c>
      <c r="B2" s="737"/>
      <c r="C2" s="737"/>
      <c r="D2" s="737"/>
      <c r="E2" s="738"/>
    </row>
    <row r="3" spans="1:5" s="498" customFormat="1" ht="31.05" x14ac:dyDescent="0.3">
      <c r="A3" s="491" t="s">
        <v>0</v>
      </c>
      <c r="B3" s="492" t="s">
        <v>1</v>
      </c>
      <c r="C3" s="545" t="s">
        <v>871</v>
      </c>
      <c r="D3" s="492" t="s">
        <v>870</v>
      </c>
      <c r="E3" s="547" t="s">
        <v>214</v>
      </c>
    </row>
    <row r="4" spans="1:5" ht="15.8" x14ac:dyDescent="0.25">
      <c r="A4" s="494">
        <v>1</v>
      </c>
      <c r="B4" s="495">
        <v>2</v>
      </c>
      <c r="C4" s="495"/>
      <c r="D4" s="495">
        <v>3</v>
      </c>
      <c r="E4" s="548"/>
    </row>
    <row r="5" spans="1:5" x14ac:dyDescent="0.3">
      <c r="A5" s="494" t="s">
        <v>120</v>
      </c>
      <c r="B5" s="502" t="s">
        <v>173</v>
      </c>
      <c r="C5" s="549">
        <v>63693715</v>
      </c>
      <c r="D5" s="549">
        <v>74021658</v>
      </c>
      <c r="E5" s="550">
        <f>D5/C5*100</f>
        <v>116.21501116711437</v>
      </c>
    </row>
    <row r="6" spans="1:5" x14ac:dyDescent="0.3">
      <c r="A6" s="494" t="s">
        <v>122</v>
      </c>
      <c r="B6" s="502" t="s">
        <v>174</v>
      </c>
      <c r="C6" s="549">
        <v>42250031</v>
      </c>
      <c r="D6" s="549">
        <v>79826752</v>
      </c>
      <c r="E6" s="550">
        <f t="shared" ref="E6:E14" si="0">D6/C6*100</f>
        <v>188.93891935842603</v>
      </c>
    </row>
    <row r="7" spans="1:5" ht="31.05" x14ac:dyDescent="0.3">
      <c r="A7" s="491" t="s">
        <v>124</v>
      </c>
      <c r="B7" s="499" t="s">
        <v>175</v>
      </c>
      <c r="C7" s="551">
        <f>C5-C6</f>
        <v>21443684</v>
      </c>
      <c r="D7" s="551">
        <f>D5-D6</f>
        <v>-5805094</v>
      </c>
      <c r="E7" s="586">
        <f t="shared" si="0"/>
        <v>-27.071346509303158</v>
      </c>
    </row>
    <row r="8" spans="1:5" x14ac:dyDescent="0.3">
      <c r="A8" s="494" t="s">
        <v>126</v>
      </c>
      <c r="B8" s="502" t="s">
        <v>176</v>
      </c>
      <c r="C8" s="549">
        <v>121698265</v>
      </c>
      <c r="D8" s="549">
        <v>86627448</v>
      </c>
      <c r="E8" s="550">
        <f t="shared" si="0"/>
        <v>71.182155308458988</v>
      </c>
    </row>
    <row r="9" spans="1:5" x14ac:dyDescent="0.3">
      <c r="A9" s="494" t="s">
        <v>5</v>
      </c>
      <c r="B9" s="502" t="s">
        <v>177</v>
      </c>
      <c r="C9" s="549">
        <v>108830380</v>
      </c>
      <c r="D9" s="549">
        <v>52173813</v>
      </c>
      <c r="E9" s="550">
        <f t="shared" si="0"/>
        <v>47.940485919464763</v>
      </c>
    </row>
    <row r="10" spans="1:5" ht="31.05" x14ac:dyDescent="0.3">
      <c r="A10" s="491" t="s">
        <v>7</v>
      </c>
      <c r="B10" s="499" t="s">
        <v>178</v>
      </c>
      <c r="C10" s="551">
        <f>C8-C9</f>
        <v>12867885</v>
      </c>
      <c r="D10" s="551">
        <f>D8-D9</f>
        <v>34453635</v>
      </c>
      <c r="E10" s="586">
        <f t="shared" si="0"/>
        <v>267.74901236683422</v>
      </c>
    </row>
    <row r="11" spans="1:5" x14ac:dyDescent="0.3">
      <c r="A11" s="491" t="s">
        <v>129</v>
      </c>
      <c r="B11" s="499" t="s">
        <v>179</v>
      </c>
      <c r="C11" s="551">
        <f>C7+C10</f>
        <v>34311569</v>
      </c>
      <c r="D11" s="551">
        <f>D7+D10</f>
        <v>28648541</v>
      </c>
      <c r="E11" s="586">
        <f t="shared" si="0"/>
        <v>83.495281139722877</v>
      </c>
    </row>
    <row r="12" spans="1:5" x14ac:dyDescent="0.3">
      <c r="A12" s="491" t="s">
        <v>180</v>
      </c>
      <c r="B12" s="499" t="s">
        <v>181</v>
      </c>
      <c r="C12" s="551">
        <f>C11</f>
        <v>34311569</v>
      </c>
      <c r="D12" s="551">
        <f>D11</f>
        <v>28648541</v>
      </c>
      <c r="E12" s="586">
        <f t="shared" si="0"/>
        <v>83.495281139722877</v>
      </c>
    </row>
    <row r="13" spans="1:5" ht="31.05" x14ac:dyDescent="0.3">
      <c r="A13" s="491" t="s">
        <v>15</v>
      </c>
      <c r="B13" s="499" t="s">
        <v>182</v>
      </c>
      <c r="C13" s="551">
        <v>11809550</v>
      </c>
      <c r="D13" s="551">
        <v>21365276</v>
      </c>
      <c r="E13" s="586">
        <f t="shared" si="0"/>
        <v>180.91524232506742</v>
      </c>
    </row>
    <row r="14" spans="1:5" ht="31.6" thickBot="1" x14ac:dyDescent="0.35">
      <c r="A14" s="535" t="s">
        <v>143</v>
      </c>
      <c r="B14" s="536" t="s">
        <v>183</v>
      </c>
      <c r="C14" s="552">
        <f>C12-C13</f>
        <v>22502019</v>
      </c>
      <c r="D14" s="552">
        <f>D12-D13</f>
        <v>7283265</v>
      </c>
      <c r="E14" s="587">
        <f t="shared" si="0"/>
        <v>32.367162253307136</v>
      </c>
    </row>
  </sheetData>
  <mergeCells count="2">
    <mergeCell ref="A2:E2"/>
    <mergeCell ref="A1:E1"/>
  </mergeCells>
  <printOptions horizontalCentered="1"/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&amp;L&amp;"Times New Roman,Normál"&amp;12Balatonszőlős Község 
Önkormányzata &amp;C&amp;"Times New Roman,Félkövér"&amp;12 3. melléklet
az önkormányzat 2017. évi költségvetési gazdálkodási beszámolójáról szóló
6/2018. (V. 18.) önkormányzati rendeletéhez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Layout" topLeftCell="A2" zoomScaleNormal="100" workbookViewId="0">
      <selection activeCell="C4" sqref="C4:D4"/>
    </sheetView>
  </sheetViews>
  <sheetFormatPr defaultColWidth="9.09765625" defaultRowHeight="15.55" x14ac:dyDescent="0.3"/>
  <cols>
    <col min="1" max="1" width="36.296875" style="123" customWidth="1"/>
    <col min="2" max="2" width="12.69921875" style="115" bestFit="1" customWidth="1"/>
    <col min="3" max="3" width="14.09765625" style="115" bestFit="1" customWidth="1"/>
    <col min="4" max="4" width="16.3984375" style="115" customWidth="1"/>
    <col min="5" max="5" width="9.59765625" style="158" customWidth="1"/>
    <col min="6" max="16384" width="9.09765625" style="115"/>
  </cols>
  <sheetData>
    <row r="1" spans="1:5" ht="16.5" hidden="1" thickBot="1" x14ac:dyDescent="0.3">
      <c r="A1" s="1"/>
    </row>
    <row r="2" spans="1:5" ht="30.05" customHeight="1" x14ac:dyDescent="0.3">
      <c r="A2" s="739" t="s">
        <v>876</v>
      </c>
      <c r="B2" s="739"/>
      <c r="C2" s="739"/>
      <c r="D2" s="739"/>
      <c r="E2" s="739"/>
    </row>
    <row r="3" spans="1:5" ht="27.7" customHeight="1" thickBot="1" x14ac:dyDescent="0.3"/>
    <row r="4" spans="1:5" s="116" customFormat="1" ht="56.25" customHeight="1" x14ac:dyDescent="0.3">
      <c r="A4" s="2" t="s">
        <v>185</v>
      </c>
      <c r="B4" s="3" t="s">
        <v>879</v>
      </c>
      <c r="C4" s="4" t="s">
        <v>880</v>
      </c>
      <c r="D4" s="4" t="s">
        <v>878</v>
      </c>
      <c r="E4" s="105" t="s">
        <v>214</v>
      </c>
    </row>
    <row r="5" spans="1:5" ht="31.05" x14ac:dyDescent="0.3">
      <c r="A5" s="5" t="s">
        <v>186</v>
      </c>
      <c r="B5" s="6">
        <f>'5.sz.tábla'!B5</f>
        <v>25513930</v>
      </c>
      <c r="C5" s="6">
        <f>'5.sz.tábla'!C5</f>
        <v>30786309</v>
      </c>
      <c r="D5" s="6">
        <f>'5.sz.tábla'!D5</f>
        <v>31329277</v>
      </c>
      <c r="E5" s="159">
        <f>D5/C5*100</f>
        <v>101.7636670898093</v>
      </c>
    </row>
    <row r="6" spans="1:5" ht="31.05" x14ac:dyDescent="0.3">
      <c r="A6" s="5" t="s">
        <v>187</v>
      </c>
      <c r="B6" s="6">
        <f>'5.sz.tábla'!B21</f>
        <v>0</v>
      </c>
      <c r="C6" s="6">
        <f>'5.sz.tábla'!C21</f>
        <v>24263473</v>
      </c>
      <c r="D6" s="6">
        <f>'5.sz.tábla'!D21</f>
        <v>24263473</v>
      </c>
      <c r="E6" s="159">
        <f t="shared" ref="E6:E36" si="0">D6/C6*100</f>
        <v>100</v>
      </c>
    </row>
    <row r="7" spans="1:5" ht="21.75" customHeight="1" x14ac:dyDescent="0.3">
      <c r="A7" s="5" t="s">
        <v>188</v>
      </c>
      <c r="B7" s="6">
        <f>'5.sz.tábla'!B27</f>
        <v>11333000</v>
      </c>
      <c r="C7" s="6">
        <f>'5.sz.tábla'!C27</f>
        <v>11333000</v>
      </c>
      <c r="D7" s="6">
        <f>'5.sz.tábla'!D27</f>
        <v>14672347</v>
      </c>
      <c r="E7" s="159">
        <f t="shared" si="0"/>
        <v>129.46569310862083</v>
      </c>
    </row>
    <row r="8" spans="1:5" ht="21.75" customHeight="1" x14ac:dyDescent="0.3">
      <c r="A8" s="5" t="s">
        <v>189</v>
      </c>
      <c r="B8" s="6">
        <f>'5.sz.tábla'!B40</f>
        <v>3135070</v>
      </c>
      <c r="C8" s="6">
        <f>'5.sz.tábla'!C40</f>
        <v>3202070</v>
      </c>
      <c r="D8" s="6">
        <f>'5.sz.tábla'!D40</f>
        <v>3406011</v>
      </c>
      <c r="E8" s="159">
        <f t="shared" si="0"/>
        <v>106.3690362796566</v>
      </c>
    </row>
    <row r="9" spans="1:5" ht="23.3" customHeight="1" x14ac:dyDescent="0.3">
      <c r="A9" s="5" t="s">
        <v>190</v>
      </c>
      <c r="B9" s="6">
        <f>'5.sz.tábla'!B51</f>
        <v>0</v>
      </c>
      <c r="C9" s="6">
        <f>'5.sz.tábla'!C51</f>
        <v>0</v>
      </c>
      <c r="D9" s="6">
        <f>'5.sz.tábla'!D51</f>
        <v>350550</v>
      </c>
      <c r="E9" s="159"/>
    </row>
    <row r="10" spans="1:5" x14ac:dyDescent="0.3">
      <c r="A10" s="7" t="s">
        <v>191</v>
      </c>
      <c r="B10" s="6">
        <f>'5.sz.tábla'!B56</f>
        <v>0</v>
      </c>
      <c r="C10" s="6">
        <f>'5.sz.tábla'!C56</f>
        <v>0</v>
      </c>
      <c r="D10" s="6">
        <f>'5.sz.tábla'!D56</f>
        <v>0</v>
      </c>
      <c r="E10" s="159"/>
    </row>
    <row r="11" spans="1:5" ht="32.299999999999997" customHeight="1" x14ac:dyDescent="0.3">
      <c r="A11" s="7" t="s">
        <v>192</v>
      </c>
      <c r="B11" s="6">
        <f>'[1]2.sz.tábla'!B60</f>
        <v>0</v>
      </c>
      <c r="C11" s="6">
        <v>0</v>
      </c>
      <c r="D11" s="6">
        <v>0</v>
      </c>
      <c r="E11" s="159"/>
    </row>
    <row r="12" spans="1:5" s="117" customFormat="1" x14ac:dyDescent="0.3">
      <c r="A12" s="8" t="s">
        <v>193</v>
      </c>
      <c r="B12" s="9">
        <f t="shared" ref="B12" si="1">SUM(B5:B11)</f>
        <v>39982000</v>
      </c>
      <c r="C12" s="9">
        <f>SUM(C5:C11)</f>
        <v>69584852</v>
      </c>
      <c r="D12" s="9">
        <f>SUM(D5:D11)</f>
        <v>74021658</v>
      </c>
      <c r="E12" s="160">
        <f t="shared" si="0"/>
        <v>106.37610898417948</v>
      </c>
    </row>
    <row r="13" spans="1:5" s="117" customFormat="1" ht="23.95" customHeight="1" x14ac:dyDescent="0.3">
      <c r="A13" s="10" t="s">
        <v>194</v>
      </c>
      <c r="B13" s="11"/>
      <c r="C13" s="11"/>
      <c r="D13" s="6"/>
      <c r="E13" s="159"/>
    </row>
    <row r="14" spans="1:5" ht="46.55" customHeight="1" x14ac:dyDescent="0.3">
      <c r="A14" s="5" t="s">
        <v>195</v>
      </c>
      <c r="B14" s="6">
        <f>'5.sz.tábla'!B66</f>
        <v>33500000</v>
      </c>
      <c r="C14" s="6">
        <f>'5.sz.tábla'!C66</f>
        <v>34311569</v>
      </c>
      <c r="D14" s="6">
        <f>'5.sz.tábla'!D66</f>
        <v>34311569</v>
      </c>
      <c r="E14" s="159">
        <f t="shared" si="0"/>
        <v>100</v>
      </c>
    </row>
    <row r="15" spans="1:5" ht="46.55" customHeight="1" x14ac:dyDescent="0.3">
      <c r="A15" s="5" t="s">
        <v>840</v>
      </c>
      <c r="B15" s="6">
        <f>'5.sz.tábla'!B69</f>
        <v>330000</v>
      </c>
      <c r="C15" s="6">
        <f>'5.sz.tábla'!C69</f>
        <v>2315879</v>
      </c>
      <c r="D15" s="6">
        <f>'5.sz.tábla'!D69</f>
        <v>52315879</v>
      </c>
      <c r="E15" s="159">
        <f t="shared" si="0"/>
        <v>2259.0074438258648</v>
      </c>
    </row>
    <row r="16" spans="1:5" s="117" customFormat="1" ht="32.950000000000003" customHeight="1" x14ac:dyDescent="0.3">
      <c r="A16" s="8" t="s">
        <v>196</v>
      </c>
      <c r="B16" s="9">
        <f t="shared" ref="B16" si="2">B14+B15</f>
        <v>33830000</v>
      </c>
      <c r="C16" s="9">
        <f>SUM(C14:C15)</f>
        <v>36627448</v>
      </c>
      <c r="D16" s="9">
        <f>SUM(D14:D15)</f>
        <v>86627448</v>
      </c>
      <c r="E16" s="160">
        <f t="shared" si="0"/>
        <v>236.50964708215545</v>
      </c>
    </row>
    <row r="17" spans="1:12" s="117" customFormat="1" ht="30.05" customHeight="1" x14ac:dyDescent="0.3">
      <c r="A17" s="12" t="s">
        <v>197</v>
      </c>
      <c r="B17" s="13">
        <f t="shared" ref="B17" si="3">B12+B16</f>
        <v>73812000</v>
      </c>
      <c r="C17" s="13">
        <f>C12+C16</f>
        <v>106212300</v>
      </c>
      <c r="D17" s="13">
        <f>D12+D16</f>
        <v>160649106</v>
      </c>
      <c r="E17" s="160">
        <f t="shared" si="0"/>
        <v>151.25282665002075</v>
      </c>
    </row>
    <row r="18" spans="1:12" s="117" customFormat="1" ht="14.3" customHeight="1" x14ac:dyDescent="0.3">
      <c r="A18" s="14"/>
      <c r="B18" s="11"/>
      <c r="C18" s="11"/>
      <c r="D18" s="6"/>
      <c r="E18" s="159"/>
      <c r="F18" s="118"/>
      <c r="G18" s="118"/>
      <c r="H18" s="118"/>
      <c r="I18" s="118"/>
      <c r="J18" s="118"/>
      <c r="K18" s="118"/>
      <c r="L18" s="118"/>
    </row>
    <row r="19" spans="1:12" s="117" customFormat="1" ht="14.3" customHeight="1" x14ac:dyDescent="0.3">
      <c r="A19" s="14"/>
      <c r="B19" s="11"/>
      <c r="C19" s="11"/>
      <c r="D19" s="6"/>
      <c r="E19" s="159"/>
      <c r="F19" s="118"/>
      <c r="G19" s="118"/>
      <c r="H19" s="118"/>
      <c r="I19" s="118"/>
      <c r="J19" s="118"/>
      <c r="K19" s="118"/>
      <c r="L19" s="118"/>
    </row>
    <row r="20" spans="1:12" s="120" customFormat="1" ht="20.100000000000001" customHeight="1" x14ac:dyDescent="0.3">
      <c r="A20" s="8" t="s">
        <v>198</v>
      </c>
      <c r="B20" s="9">
        <f t="shared" ref="B20" si="4">SUM(B21:B21)</f>
        <v>38761600</v>
      </c>
      <c r="C20" s="9">
        <f>C21</f>
        <v>43078483</v>
      </c>
      <c r="D20" s="9">
        <f>D21</f>
        <v>38991362</v>
      </c>
      <c r="E20" s="160">
        <f t="shared" si="0"/>
        <v>90.512384106004845</v>
      </c>
      <c r="F20" s="119"/>
      <c r="G20" s="119"/>
      <c r="H20" s="119"/>
      <c r="I20" s="119"/>
      <c r="J20" s="119"/>
      <c r="K20" s="119"/>
      <c r="L20" s="119"/>
    </row>
    <row r="21" spans="1:12" ht="20.25" customHeight="1" x14ac:dyDescent="0.3">
      <c r="A21" s="5" t="s">
        <v>199</v>
      </c>
      <c r="B21" s="6">
        <f>'6.sz.tábla'!B38</f>
        <v>38761600</v>
      </c>
      <c r="C21" s="6">
        <f>'6.sz.tábla'!C38</f>
        <v>43078483</v>
      </c>
      <c r="D21" s="6">
        <f>'6.sz.tábla'!D38</f>
        <v>38991362</v>
      </c>
      <c r="E21" s="159">
        <f t="shared" si="0"/>
        <v>90.512384106004845</v>
      </c>
    </row>
    <row r="22" spans="1:12" s="117" customFormat="1" ht="20.100000000000001" customHeight="1" x14ac:dyDescent="0.3">
      <c r="A22" s="8" t="s">
        <v>200</v>
      </c>
      <c r="B22" s="9">
        <f>SUM(B23:B25)</f>
        <v>15946000</v>
      </c>
      <c r="C22" s="9">
        <f>C23+C24+C25</f>
        <v>49456553</v>
      </c>
      <c r="D22" s="9">
        <f>D23+D24+D25</f>
        <v>40835390</v>
      </c>
      <c r="E22" s="160">
        <f t="shared" si="0"/>
        <v>82.568208908534331</v>
      </c>
    </row>
    <row r="23" spans="1:12" ht="20.100000000000001" customHeight="1" x14ac:dyDescent="0.3">
      <c r="A23" s="5" t="s">
        <v>201</v>
      </c>
      <c r="B23" s="6">
        <f>'8.sz.tábla'!B3</f>
        <v>4331000</v>
      </c>
      <c r="C23" s="6">
        <f>'8.sz.tábla'!C3</f>
        <v>12569845</v>
      </c>
      <c r="D23" s="6">
        <f>'8.sz.tábla'!D3</f>
        <v>9136557</v>
      </c>
      <c r="E23" s="159">
        <f t="shared" si="0"/>
        <v>72.686313952160901</v>
      </c>
    </row>
    <row r="24" spans="1:12" s="117" customFormat="1" ht="20.100000000000001" customHeight="1" x14ac:dyDescent="0.3">
      <c r="A24" s="5" t="s">
        <v>202</v>
      </c>
      <c r="B24" s="6">
        <f>'8.sz.tábla'!B24</f>
        <v>11615000</v>
      </c>
      <c r="C24" s="6">
        <f>'8.sz.tábla'!C24</f>
        <v>36855058</v>
      </c>
      <c r="D24" s="6">
        <f>'8.sz.tábla'!D24</f>
        <v>31667183</v>
      </c>
      <c r="E24" s="159">
        <f t="shared" si="0"/>
        <v>85.923573909448194</v>
      </c>
    </row>
    <row r="25" spans="1:12" ht="20.100000000000001" customHeight="1" x14ac:dyDescent="0.3">
      <c r="A25" s="5" t="s">
        <v>203</v>
      </c>
      <c r="B25" s="6">
        <f>'8.sz.tábla'!B31</f>
        <v>0</v>
      </c>
      <c r="C25" s="6">
        <f>'8.sz.tábla'!C31</f>
        <v>31650</v>
      </c>
      <c r="D25" s="6">
        <f>'8.sz.tábla'!D31</f>
        <v>31650</v>
      </c>
      <c r="E25" s="159">
        <f t="shared" si="0"/>
        <v>100</v>
      </c>
    </row>
    <row r="26" spans="1:12" ht="12.75" customHeight="1" x14ac:dyDescent="0.3">
      <c r="A26" s="8"/>
      <c r="B26" s="6"/>
      <c r="C26" s="6"/>
      <c r="D26" s="6"/>
      <c r="E26" s="159"/>
    </row>
    <row r="27" spans="1:12" s="117" customFormat="1" ht="20.100000000000001" customHeight="1" x14ac:dyDescent="0.3">
      <c r="A27" s="8" t="s">
        <v>204</v>
      </c>
      <c r="B27" s="9">
        <f>B28+B29</f>
        <v>17786400</v>
      </c>
      <c r="C27" s="9">
        <f t="shared" ref="C27:D27" si="5">C28+C29</f>
        <v>11503451</v>
      </c>
      <c r="D27" s="9">
        <f t="shared" si="5"/>
        <v>0</v>
      </c>
      <c r="E27" s="160">
        <f t="shared" si="0"/>
        <v>0</v>
      </c>
    </row>
    <row r="28" spans="1:12" s="117" customFormat="1" ht="20.100000000000001" customHeight="1" x14ac:dyDescent="0.3">
      <c r="A28" s="5" t="s">
        <v>205</v>
      </c>
      <c r="B28" s="6">
        <v>17786400</v>
      </c>
      <c r="C28" s="6">
        <v>11503451</v>
      </c>
      <c r="D28" s="6">
        <v>0</v>
      </c>
      <c r="E28" s="159">
        <f t="shared" si="0"/>
        <v>0</v>
      </c>
    </row>
    <row r="29" spans="1:12" s="117" customFormat="1" ht="20.100000000000001" customHeight="1" x14ac:dyDescent="0.3">
      <c r="A29" s="5" t="s">
        <v>206</v>
      </c>
      <c r="B29" s="6"/>
      <c r="C29" s="6"/>
      <c r="D29" s="6"/>
      <c r="E29" s="159"/>
    </row>
    <row r="30" spans="1:12" s="117" customFormat="1" x14ac:dyDescent="0.3">
      <c r="A30" s="8" t="s">
        <v>207</v>
      </c>
      <c r="B30" s="9">
        <f>SUM(B27,B22,B20)</f>
        <v>72494000</v>
      </c>
      <c r="C30" s="9">
        <f>C20+C22+C27</f>
        <v>104038487</v>
      </c>
      <c r="D30" s="9">
        <f>D20+D22+D27</f>
        <v>79826752</v>
      </c>
      <c r="E30" s="160">
        <f t="shared" si="0"/>
        <v>76.728097747134669</v>
      </c>
    </row>
    <row r="31" spans="1:12" ht="20.100000000000001" customHeight="1" x14ac:dyDescent="0.3">
      <c r="A31" s="5" t="s">
        <v>208</v>
      </c>
      <c r="B31" s="6">
        <f>'[1]5. sz. tábla'!B23</f>
        <v>0</v>
      </c>
      <c r="C31" s="6"/>
      <c r="D31" s="6"/>
      <c r="E31" s="159"/>
    </row>
    <row r="32" spans="1:12" ht="30.05" customHeight="1" x14ac:dyDescent="0.3">
      <c r="A32" s="15" t="s">
        <v>209</v>
      </c>
      <c r="B32" s="6"/>
      <c r="C32" s="6">
        <v>0</v>
      </c>
      <c r="D32" s="6">
        <f>'8.sz.tábla'!D35</f>
        <v>50000000</v>
      </c>
      <c r="E32" s="159"/>
    </row>
    <row r="33" spans="1:5" ht="20.100000000000001" customHeight="1" x14ac:dyDescent="0.3">
      <c r="A33" s="16" t="s">
        <v>210</v>
      </c>
      <c r="B33" s="6">
        <f>'[1]5. sz. tábla'!B24</f>
        <v>0</v>
      </c>
      <c r="C33" s="6">
        <v>0</v>
      </c>
      <c r="D33" s="6"/>
      <c r="E33" s="159"/>
    </row>
    <row r="34" spans="1:5" ht="28.55" customHeight="1" x14ac:dyDescent="0.3">
      <c r="A34" s="5" t="s">
        <v>211</v>
      </c>
      <c r="B34" s="6">
        <f>'8.sz.tábla'!B37</f>
        <v>1318000</v>
      </c>
      <c r="C34" s="6">
        <f>'8.sz.tábla'!C37</f>
        <v>2173813</v>
      </c>
      <c r="D34" s="6">
        <f>'8.sz.tábla'!D37</f>
        <v>2173813</v>
      </c>
      <c r="E34" s="159">
        <f t="shared" si="0"/>
        <v>100</v>
      </c>
    </row>
    <row r="35" spans="1:5" s="117" customFormat="1" x14ac:dyDescent="0.3">
      <c r="A35" s="8" t="s">
        <v>212</v>
      </c>
      <c r="B35" s="9">
        <f>SUM(B31:B34)</f>
        <v>1318000</v>
      </c>
      <c r="C35" s="9">
        <f>C32+C34</f>
        <v>2173813</v>
      </c>
      <c r="D35" s="9">
        <f>D32+D34</f>
        <v>52173813</v>
      </c>
      <c r="E35" s="160">
        <f t="shared" si="0"/>
        <v>2400.1058508712572</v>
      </c>
    </row>
    <row r="36" spans="1:5" s="117" customFormat="1" ht="26.45" customHeight="1" thickBot="1" x14ac:dyDescent="0.35">
      <c r="A36" s="17" t="s">
        <v>213</v>
      </c>
      <c r="B36" s="18">
        <f>SUM(B30,B35)</f>
        <v>73812000</v>
      </c>
      <c r="C36" s="18">
        <f>C30+C35</f>
        <v>106212300</v>
      </c>
      <c r="D36" s="18">
        <f>D30+D35</f>
        <v>132000565</v>
      </c>
      <c r="E36" s="161">
        <f t="shared" si="0"/>
        <v>124.27992332338155</v>
      </c>
    </row>
    <row r="37" spans="1:5" x14ac:dyDescent="0.3">
      <c r="A37" s="121"/>
      <c r="B37" s="19"/>
      <c r="C37" s="19"/>
      <c r="D37" s="20"/>
    </row>
    <row r="38" spans="1:5" x14ac:dyDescent="0.3">
      <c r="A38" s="121"/>
      <c r="B38" s="122"/>
      <c r="C38" s="122"/>
      <c r="D38" s="19">
        <f>D17-D36</f>
        <v>28648541</v>
      </c>
    </row>
  </sheetData>
  <mergeCells count="1">
    <mergeCell ref="A2:E2"/>
  </mergeCells>
  <printOptions horizontalCentered="1"/>
  <pageMargins left="0.70866141732283472" right="0.31496062992125984" top="0.94488188976377963" bottom="0.15748031496062992" header="0.31496062992125984" footer="0.31496062992125984"/>
  <pageSetup paperSize="9" scale="60" orientation="portrait" r:id="rId1"/>
  <headerFooter>
    <oddHeader>&amp;L&amp;"Times New Roman,Normál"&amp;12Balatonszőlős Község 
Önkormányzata &amp;C&amp;"Times New Roman,Félkövér"&amp;12 4. melléklet
az önkormányzat 2017. évi költségvetési gazdálkodási beszámolójáról szóló
6/2018. (V. 18.)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Layout" topLeftCell="A2" zoomScaleNormal="100" workbookViewId="0">
      <selection activeCell="A10" sqref="A10"/>
    </sheetView>
  </sheetViews>
  <sheetFormatPr defaultColWidth="9.09765625" defaultRowHeight="15.55" x14ac:dyDescent="0.3"/>
  <cols>
    <col min="1" max="1" width="38.8984375" style="122" customWidth="1"/>
    <col min="2" max="2" width="12.09765625" style="122" bestFit="1" customWidth="1"/>
    <col min="3" max="3" width="12.3984375" style="122" bestFit="1" customWidth="1"/>
    <col min="4" max="4" width="15.3984375" style="555" customWidth="1"/>
    <col min="5" max="5" width="13.09765625" style="153" customWidth="1"/>
    <col min="6" max="7" width="9.09765625" style="122" hidden="1" customWidth="1"/>
    <col min="8" max="8" width="8.8984375" style="122" customWidth="1"/>
    <col min="9" max="9" width="11.3984375" style="122" bestFit="1" customWidth="1"/>
    <col min="10" max="10" width="12.296875" style="122" bestFit="1" customWidth="1"/>
    <col min="11" max="16384" width="9.09765625" style="122"/>
  </cols>
  <sheetData>
    <row r="1" spans="1:10" ht="16.5" hidden="1" thickBot="1" x14ac:dyDescent="0.3">
      <c r="A1" s="124"/>
      <c r="B1" s="125"/>
      <c r="C1" s="125"/>
      <c r="D1" s="554"/>
    </row>
    <row r="2" spans="1:10" ht="29.5" customHeight="1" thickBot="1" x14ac:dyDescent="0.35">
      <c r="A2" s="741" t="s">
        <v>875</v>
      </c>
      <c r="B2" s="742"/>
      <c r="C2" s="742"/>
      <c r="D2" s="742"/>
      <c r="E2" s="742"/>
    </row>
    <row r="3" spans="1:10" s="127" customFormat="1" ht="27.7" customHeight="1" thickBot="1" x14ac:dyDescent="0.35">
      <c r="A3" s="126" t="s">
        <v>185</v>
      </c>
      <c r="B3" s="740" t="s">
        <v>215</v>
      </c>
      <c r="C3" s="740"/>
      <c r="D3" s="740"/>
      <c r="E3" s="743" t="s">
        <v>214</v>
      </c>
    </row>
    <row r="4" spans="1:10" s="119" customFormat="1" ht="47.25" customHeight="1" thickBot="1" x14ac:dyDescent="0.35">
      <c r="A4" s="631"/>
      <c r="B4" s="632" t="s">
        <v>879</v>
      </c>
      <c r="C4" s="633" t="s">
        <v>880</v>
      </c>
      <c r="D4" s="633" t="s">
        <v>878</v>
      </c>
      <c r="E4" s="744"/>
    </row>
    <row r="5" spans="1:10" s="119" customFormat="1" ht="31.05" x14ac:dyDescent="0.3">
      <c r="A5" s="627" t="s">
        <v>186</v>
      </c>
      <c r="B5" s="628">
        <f>B6+B13+B14+B15+B16+B17</f>
        <v>25513930</v>
      </c>
      <c r="C5" s="628">
        <f>C6+C13+C14+C15+C16+C17</f>
        <v>30786309</v>
      </c>
      <c r="D5" s="629">
        <f>D6+D13+D14+D15+D16+D17</f>
        <v>31329277</v>
      </c>
      <c r="E5" s="630">
        <f>D5/C5*100</f>
        <v>101.7636670898093</v>
      </c>
      <c r="I5" s="129"/>
    </row>
    <row r="6" spans="1:10" s="132" customFormat="1" ht="21.2" customHeight="1" x14ac:dyDescent="0.3">
      <c r="A6" s="130" t="s">
        <v>216</v>
      </c>
      <c r="B6" s="131">
        <f>B7+B9+B10+B11</f>
        <v>24701417</v>
      </c>
      <c r="C6" s="131">
        <f t="shared" ref="C6:D6" si="0">C7+C9+C10+C11+C12</f>
        <v>27710026</v>
      </c>
      <c r="D6" s="139">
        <f t="shared" si="0"/>
        <v>27710026</v>
      </c>
      <c r="E6" s="157">
        <f t="shared" ref="E6:E69" si="1">D6/C6*100</f>
        <v>100</v>
      </c>
      <c r="J6" s="133"/>
    </row>
    <row r="7" spans="1:10" s="132" customFormat="1" ht="31.05" x14ac:dyDescent="0.3">
      <c r="A7" s="134" t="s">
        <v>217</v>
      </c>
      <c r="B7" s="135">
        <v>17352417</v>
      </c>
      <c r="C7" s="135">
        <v>18352417</v>
      </c>
      <c r="D7" s="135">
        <v>18352417</v>
      </c>
      <c r="E7" s="157">
        <f t="shared" si="1"/>
        <v>100</v>
      </c>
      <c r="J7" s="133"/>
    </row>
    <row r="8" spans="1:10" s="132" customFormat="1" ht="31.05" x14ac:dyDescent="0.3">
      <c r="A8" s="134" t="s">
        <v>218</v>
      </c>
      <c r="B8" s="135"/>
      <c r="C8" s="135"/>
      <c r="D8" s="34"/>
      <c r="E8" s="157"/>
    </row>
    <row r="9" spans="1:10" s="132" customFormat="1" ht="31.05" x14ac:dyDescent="0.3">
      <c r="A9" s="7" t="s">
        <v>219</v>
      </c>
      <c r="B9" s="135">
        <v>6149000</v>
      </c>
      <c r="C9" s="135">
        <v>6238609</v>
      </c>
      <c r="D9" s="135">
        <v>6238609</v>
      </c>
      <c r="E9" s="157">
        <f t="shared" si="1"/>
        <v>100</v>
      </c>
    </row>
    <row r="10" spans="1:10" s="132" customFormat="1" ht="31.05" x14ac:dyDescent="0.3">
      <c r="A10" s="7" t="s">
        <v>220</v>
      </c>
      <c r="B10" s="135">
        <v>1200000</v>
      </c>
      <c r="C10" s="135">
        <v>1200000</v>
      </c>
      <c r="D10" s="34">
        <v>1200000</v>
      </c>
      <c r="E10" s="157">
        <f t="shared" si="1"/>
        <v>100</v>
      </c>
    </row>
    <row r="11" spans="1:10" s="119" customFormat="1" ht="46.55" x14ac:dyDescent="0.3">
      <c r="A11" s="7" t="s">
        <v>839</v>
      </c>
      <c r="B11" s="135">
        <v>0</v>
      </c>
      <c r="C11" s="135">
        <v>1919000</v>
      </c>
      <c r="D11" s="135">
        <v>1919000</v>
      </c>
      <c r="E11" s="157">
        <f t="shared" si="1"/>
        <v>100</v>
      </c>
    </row>
    <row r="12" spans="1:10" s="119" customFormat="1" ht="21.2" customHeight="1" x14ac:dyDescent="0.3">
      <c r="A12" s="7" t="s">
        <v>221</v>
      </c>
      <c r="B12" s="135"/>
      <c r="C12" s="135">
        <v>0</v>
      </c>
      <c r="D12" s="34">
        <v>0</v>
      </c>
      <c r="E12" s="157"/>
      <c r="H12" s="132"/>
    </row>
    <row r="13" spans="1:10" s="119" customFormat="1" ht="21.2" customHeight="1" x14ac:dyDescent="0.3">
      <c r="A13" s="7" t="s">
        <v>222</v>
      </c>
      <c r="B13" s="135"/>
      <c r="C13" s="135"/>
      <c r="D13" s="34"/>
      <c r="E13" s="157"/>
    </row>
    <row r="14" spans="1:10" s="136" customFormat="1" ht="46.55" x14ac:dyDescent="0.3">
      <c r="A14" s="7" t="s">
        <v>223</v>
      </c>
      <c r="B14" s="131"/>
      <c r="C14" s="131"/>
      <c r="D14" s="34"/>
      <c r="E14" s="157"/>
    </row>
    <row r="15" spans="1:10" s="136" customFormat="1" ht="46.55" x14ac:dyDescent="0.3">
      <c r="A15" s="7" t="s">
        <v>224</v>
      </c>
      <c r="B15" s="131"/>
      <c r="C15" s="131"/>
      <c r="D15" s="34"/>
      <c r="E15" s="157"/>
    </row>
    <row r="16" spans="1:10" s="136" customFormat="1" ht="27" customHeight="1" x14ac:dyDescent="0.3">
      <c r="A16" s="7" t="s">
        <v>225</v>
      </c>
      <c r="B16" s="131"/>
      <c r="C16" s="131"/>
      <c r="D16" s="34"/>
      <c r="E16" s="157"/>
    </row>
    <row r="17" spans="1:10" s="119" customFormat="1" ht="31.05" x14ac:dyDescent="0.3">
      <c r="A17" s="7" t="s">
        <v>226</v>
      </c>
      <c r="B17" s="135">
        <v>812513</v>
      </c>
      <c r="C17" s="135">
        <v>3076283</v>
      </c>
      <c r="D17" s="34">
        <v>3619251</v>
      </c>
      <c r="E17" s="157">
        <f t="shared" si="1"/>
        <v>117.65013166864038</v>
      </c>
    </row>
    <row r="18" spans="1:10" s="119" customFormat="1" ht="21.2" customHeight="1" x14ac:dyDescent="0.3">
      <c r="A18" s="137" t="s">
        <v>227</v>
      </c>
      <c r="B18" s="131"/>
      <c r="C18" s="131"/>
      <c r="D18" s="34">
        <v>36000</v>
      </c>
      <c r="E18" s="157"/>
      <c r="J18" s="129"/>
    </row>
    <row r="19" spans="1:10" s="119" customFormat="1" ht="21.2" customHeight="1" x14ac:dyDescent="0.3">
      <c r="A19" s="138" t="s">
        <v>228</v>
      </c>
      <c r="B19" s="139">
        <v>812513</v>
      </c>
      <c r="C19" s="139">
        <v>3076283</v>
      </c>
      <c r="D19" s="34">
        <v>3052672</v>
      </c>
      <c r="E19" s="157">
        <f t="shared" si="1"/>
        <v>99.232482837242216</v>
      </c>
      <c r="H19" s="132"/>
    </row>
    <row r="20" spans="1:10" s="119" customFormat="1" ht="21.2" customHeight="1" x14ac:dyDescent="0.3">
      <c r="A20" s="138" t="s">
        <v>229</v>
      </c>
      <c r="B20" s="139"/>
      <c r="C20" s="139">
        <v>0</v>
      </c>
      <c r="D20" s="34">
        <v>0</v>
      </c>
      <c r="E20" s="157"/>
      <c r="H20" s="132"/>
    </row>
    <row r="21" spans="1:10" s="119" customFormat="1" ht="31.05" x14ac:dyDescent="0.3">
      <c r="A21" s="128" t="s">
        <v>187</v>
      </c>
      <c r="B21" s="13">
        <f>B22+B23+B24+B25+B26</f>
        <v>0</v>
      </c>
      <c r="C21" s="13">
        <f t="shared" ref="C21:D21" si="2">C26</f>
        <v>24263473</v>
      </c>
      <c r="D21" s="30">
        <f t="shared" si="2"/>
        <v>24263473</v>
      </c>
      <c r="E21" s="154">
        <f t="shared" si="1"/>
        <v>100</v>
      </c>
    </row>
    <row r="22" spans="1:10" s="119" customFormat="1" ht="31.05" x14ac:dyDescent="0.3">
      <c r="A22" s="7" t="s">
        <v>230</v>
      </c>
      <c r="B22" s="135"/>
      <c r="C22" s="135"/>
      <c r="D22" s="34"/>
      <c r="E22" s="157"/>
    </row>
    <row r="23" spans="1:10" s="119" customFormat="1" ht="46.55" x14ac:dyDescent="0.3">
      <c r="A23" s="7" t="s">
        <v>231</v>
      </c>
      <c r="B23" s="135"/>
      <c r="C23" s="135"/>
      <c r="D23" s="34"/>
      <c r="E23" s="157"/>
    </row>
    <row r="24" spans="1:10" s="119" customFormat="1" ht="46.55" x14ac:dyDescent="0.3">
      <c r="A24" s="7" t="s">
        <v>232</v>
      </c>
      <c r="B24" s="135"/>
      <c r="C24" s="135"/>
      <c r="D24" s="34"/>
      <c r="E24" s="157"/>
    </row>
    <row r="25" spans="1:10" s="119" customFormat="1" ht="46.55" x14ac:dyDescent="0.3">
      <c r="A25" s="7" t="s">
        <v>233</v>
      </c>
      <c r="B25" s="135"/>
      <c r="C25" s="135"/>
      <c r="D25" s="34"/>
      <c r="E25" s="157"/>
    </row>
    <row r="26" spans="1:10" s="119" customFormat="1" ht="31.05" x14ac:dyDescent="0.3">
      <c r="A26" s="7" t="s">
        <v>234</v>
      </c>
      <c r="B26" s="135"/>
      <c r="C26" s="135">
        <v>24263473</v>
      </c>
      <c r="D26" s="135">
        <v>24263473</v>
      </c>
      <c r="E26" s="157">
        <f t="shared" si="1"/>
        <v>100</v>
      </c>
      <c r="H26" s="132"/>
    </row>
    <row r="27" spans="1:10" s="119" customFormat="1" ht="22.75" customHeight="1" x14ac:dyDescent="0.3">
      <c r="A27" s="128" t="s">
        <v>188</v>
      </c>
      <c r="B27" s="13">
        <f t="shared" ref="B27:D27" si="3">B28+B31+B39</f>
        <v>11333000</v>
      </c>
      <c r="C27" s="13">
        <f t="shared" si="3"/>
        <v>11333000</v>
      </c>
      <c r="D27" s="30">
        <f t="shared" si="3"/>
        <v>14672347</v>
      </c>
      <c r="E27" s="154">
        <f t="shared" si="1"/>
        <v>129.46569310862083</v>
      </c>
      <c r="I27" s="129"/>
    </row>
    <row r="28" spans="1:10" s="119" customFormat="1" ht="21.2" customHeight="1" x14ac:dyDescent="0.3">
      <c r="A28" s="7" t="s">
        <v>235</v>
      </c>
      <c r="B28" s="135">
        <f t="shared" ref="B28:D28" si="4">B29+B30</f>
        <v>5883000</v>
      </c>
      <c r="C28" s="135">
        <f t="shared" si="4"/>
        <v>5883000</v>
      </c>
      <c r="D28" s="34">
        <f t="shared" si="4"/>
        <v>5894137</v>
      </c>
      <c r="E28" s="157">
        <f t="shared" si="1"/>
        <v>100.18930817610064</v>
      </c>
    </row>
    <row r="29" spans="1:10" s="119" customFormat="1" ht="21.2" customHeight="1" x14ac:dyDescent="0.3">
      <c r="A29" s="130" t="s">
        <v>236</v>
      </c>
      <c r="B29" s="135">
        <v>5583000</v>
      </c>
      <c r="C29" s="135">
        <v>5583000</v>
      </c>
      <c r="D29" s="34">
        <v>5559957</v>
      </c>
      <c r="E29" s="157">
        <f t="shared" si="1"/>
        <v>99.587264911337996</v>
      </c>
    </row>
    <row r="30" spans="1:10" s="119" customFormat="1" ht="21.2" customHeight="1" x14ac:dyDescent="0.3">
      <c r="A30" s="130" t="s">
        <v>237</v>
      </c>
      <c r="B30" s="135">
        <v>300000</v>
      </c>
      <c r="C30" s="135">
        <v>300000</v>
      </c>
      <c r="D30" s="34">
        <v>334180</v>
      </c>
      <c r="E30" s="157">
        <f t="shared" si="1"/>
        <v>111.39333333333335</v>
      </c>
      <c r="H30" s="132"/>
    </row>
    <row r="31" spans="1:10" s="119" customFormat="1" ht="21.2" customHeight="1" x14ac:dyDescent="0.3">
      <c r="A31" s="7" t="s">
        <v>238</v>
      </c>
      <c r="B31" s="135">
        <f t="shared" ref="B31:D31" si="5">B32+B34+B35</f>
        <v>5350000</v>
      </c>
      <c r="C31" s="135">
        <f t="shared" si="5"/>
        <v>5350000</v>
      </c>
      <c r="D31" s="34">
        <f t="shared" si="5"/>
        <v>8470063</v>
      </c>
      <c r="E31" s="157">
        <f t="shared" si="1"/>
        <v>158.31893457943926</v>
      </c>
    </row>
    <row r="32" spans="1:10" s="119" customFormat="1" ht="21.2" customHeight="1" x14ac:dyDescent="0.3">
      <c r="A32" s="7" t="s">
        <v>239</v>
      </c>
      <c r="B32" s="135">
        <f t="shared" ref="B32:D32" si="6">SUM(B33)</f>
        <v>3500000</v>
      </c>
      <c r="C32" s="135">
        <f t="shared" si="6"/>
        <v>3500000</v>
      </c>
      <c r="D32" s="34">
        <f t="shared" si="6"/>
        <v>6228809</v>
      </c>
      <c r="E32" s="157">
        <f t="shared" si="1"/>
        <v>177.96597142857144</v>
      </c>
    </row>
    <row r="33" spans="1:9" s="119" customFormat="1" ht="21.2" customHeight="1" x14ac:dyDescent="0.3">
      <c r="A33" s="7" t="s">
        <v>240</v>
      </c>
      <c r="B33" s="135">
        <v>3500000</v>
      </c>
      <c r="C33" s="135">
        <v>3500000</v>
      </c>
      <c r="D33" s="34">
        <v>6228809</v>
      </c>
      <c r="E33" s="157">
        <f t="shared" si="1"/>
        <v>177.96597142857144</v>
      </c>
    </row>
    <row r="34" spans="1:9" s="119" customFormat="1" ht="21.2" customHeight="1" x14ac:dyDescent="0.3">
      <c r="A34" s="7" t="s">
        <v>241</v>
      </c>
      <c r="B34" s="135">
        <v>1800000</v>
      </c>
      <c r="C34" s="135">
        <v>1800000</v>
      </c>
      <c r="D34" s="34">
        <v>2141654</v>
      </c>
      <c r="E34" s="157">
        <f t="shared" si="1"/>
        <v>118.98077777777777</v>
      </c>
      <c r="H34" s="132"/>
    </row>
    <row r="35" spans="1:9" s="119" customFormat="1" ht="31.05" x14ac:dyDescent="0.3">
      <c r="A35" s="7" t="s">
        <v>242</v>
      </c>
      <c r="B35" s="135">
        <f>SUM(B36:B38)</f>
        <v>50000</v>
      </c>
      <c r="C35" s="135">
        <f t="shared" ref="C35:D35" si="7">SUM(C36:C38)</f>
        <v>50000</v>
      </c>
      <c r="D35" s="34">
        <f t="shared" si="7"/>
        <v>99600</v>
      </c>
      <c r="E35" s="157">
        <f t="shared" si="1"/>
        <v>199.2</v>
      </c>
    </row>
    <row r="36" spans="1:9" s="119" customFormat="1" ht="21.2" customHeight="1" x14ac:dyDescent="0.3">
      <c r="A36" s="7" t="s">
        <v>243</v>
      </c>
      <c r="B36" s="135">
        <v>50000</v>
      </c>
      <c r="C36" s="135">
        <v>50000</v>
      </c>
      <c r="D36" s="34">
        <v>99600</v>
      </c>
      <c r="E36" s="157">
        <f t="shared" si="1"/>
        <v>199.2</v>
      </c>
      <c r="H36" s="132"/>
    </row>
    <row r="37" spans="1:9" s="119" customFormat="1" ht="21.2" customHeight="1" x14ac:dyDescent="0.3">
      <c r="A37" s="7" t="s">
        <v>244</v>
      </c>
      <c r="B37" s="135"/>
      <c r="C37" s="135"/>
      <c r="D37" s="34"/>
      <c r="E37" s="157"/>
    </row>
    <row r="38" spans="1:9" s="119" customFormat="1" ht="21.2" customHeight="1" x14ac:dyDescent="0.3">
      <c r="A38" s="7" t="s">
        <v>245</v>
      </c>
      <c r="B38" s="135"/>
      <c r="C38" s="135"/>
      <c r="D38" s="34"/>
      <c r="E38" s="157"/>
    </row>
    <row r="39" spans="1:9" s="119" customFormat="1" ht="31.05" x14ac:dyDescent="0.3">
      <c r="A39" s="7" t="s">
        <v>246</v>
      </c>
      <c r="B39" s="131">
        <v>100000</v>
      </c>
      <c r="C39" s="131">
        <v>100000</v>
      </c>
      <c r="D39" s="34">
        <v>308147</v>
      </c>
      <c r="E39" s="157">
        <f t="shared" si="1"/>
        <v>308.14699999999999</v>
      </c>
    </row>
    <row r="40" spans="1:9" s="119" customFormat="1" ht="23.3" customHeight="1" x14ac:dyDescent="0.3">
      <c r="A40" s="128" t="s">
        <v>189</v>
      </c>
      <c r="B40" s="13">
        <f>B41+B42+B44+B45+B46+B47+B48+B49+B50</f>
        <v>3135070</v>
      </c>
      <c r="C40" s="13">
        <f t="shared" ref="C40:D40" si="8">C41+C42+C44+C45+C46+C47+C48+C49+C50</f>
        <v>3202070</v>
      </c>
      <c r="D40" s="30">
        <f t="shared" si="8"/>
        <v>3406011</v>
      </c>
      <c r="E40" s="154">
        <f t="shared" si="1"/>
        <v>106.3690362796566</v>
      </c>
      <c r="I40" s="129"/>
    </row>
    <row r="41" spans="1:9" s="119" customFormat="1" ht="21.2" customHeight="1" x14ac:dyDescent="0.3">
      <c r="A41" s="130" t="s">
        <v>247</v>
      </c>
      <c r="B41" s="135"/>
      <c r="C41" s="135"/>
      <c r="D41" s="34"/>
      <c r="E41" s="157"/>
    </row>
    <row r="42" spans="1:9" s="140" customFormat="1" ht="21.2" customHeight="1" x14ac:dyDescent="0.3">
      <c r="A42" s="130" t="s">
        <v>248</v>
      </c>
      <c r="B42" s="135">
        <v>20000</v>
      </c>
      <c r="C42" s="135">
        <v>20000</v>
      </c>
      <c r="D42" s="34">
        <v>150110</v>
      </c>
      <c r="E42" s="157">
        <f t="shared" si="1"/>
        <v>750.55</v>
      </c>
    </row>
    <row r="43" spans="1:9" s="141" customFormat="1" ht="21.2" customHeight="1" x14ac:dyDescent="0.3">
      <c r="A43" s="130" t="s">
        <v>249</v>
      </c>
      <c r="B43" s="135">
        <v>0</v>
      </c>
      <c r="C43" s="135"/>
      <c r="D43" s="34"/>
      <c r="E43" s="157"/>
    </row>
    <row r="44" spans="1:9" s="142" customFormat="1" ht="21.2" customHeight="1" x14ac:dyDescent="0.3">
      <c r="A44" s="7" t="s">
        <v>250</v>
      </c>
      <c r="B44" s="135">
        <v>20000</v>
      </c>
      <c r="C44" s="135">
        <v>20000</v>
      </c>
      <c r="D44" s="34">
        <v>14172</v>
      </c>
      <c r="E44" s="157">
        <f t="shared" si="1"/>
        <v>70.86</v>
      </c>
      <c r="H44" s="553"/>
    </row>
    <row r="45" spans="1:9" s="142" customFormat="1" ht="21.2" customHeight="1" x14ac:dyDescent="0.3">
      <c r="A45" s="7" t="s">
        <v>251</v>
      </c>
      <c r="B45" s="135">
        <v>2400000</v>
      </c>
      <c r="C45" s="135">
        <v>2400000</v>
      </c>
      <c r="D45" s="34">
        <v>2508600</v>
      </c>
      <c r="E45" s="157">
        <f t="shared" si="1"/>
        <v>104.52500000000001</v>
      </c>
      <c r="H45" s="553"/>
    </row>
    <row r="46" spans="1:9" s="142" customFormat="1" ht="21.2" customHeight="1" x14ac:dyDescent="0.3">
      <c r="A46" s="143" t="s">
        <v>252</v>
      </c>
      <c r="B46" s="135"/>
      <c r="C46" s="135"/>
      <c r="D46" s="34"/>
      <c r="E46" s="157"/>
    </row>
    <row r="47" spans="1:9" s="142" customFormat="1" ht="21.2" customHeight="1" x14ac:dyDescent="0.3">
      <c r="A47" s="130" t="s">
        <v>253</v>
      </c>
      <c r="B47" s="135">
        <v>650000</v>
      </c>
      <c r="C47" s="135">
        <v>717000</v>
      </c>
      <c r="D47" s="34">
        <v>716280</v>
      </c>
      <c r="E47" s="157">
        <f t="shared" si="1"/>
        <v>99.89958158995816</v>
      </c>
      <c r="H47" s="553"/>
    </row>
    <row r="48" spans="1:9" s="142" customFormat="1" ht="21.2" customHeight="1" x14ac:dyDescent="0.3">
      <c r="A48" s="130" t="s">
        <v>254</v>
      </c>
      <c r="B48" s="135">
        <v>1000</v>
      </c>
      <c r="C48" s="135">
        <v>1000</v>
      </c>
      <c r="D48" s="34">
        <v>1000</v>
      </c>
      <c r="E48" s="157">
        <f t="shared" si="1"/>
        <v>100</v>
      </c>
    </row>
    <row r="49" spans="1:9" s="142" customFormat="1" ht="21.2" customHeight="1" x14ac:dyDescent="0.3">
      <c r="A49" s="130" t="s">
        <v>255</v>
      </c>
      <c r="B49" s="135">
        <v>44070</v>
      </c>
      <c r="C49" s="135">
        <v>44070</v>
      </c>
      <c r="D49" s="34">
        <v>14234</v>
      </c>
      <c r="E49" s="157">
        <f t="shared" si="1"/>
        <v>32.298615838438849</v>
      </c>
    </row>
    <row r="50" spans="1:9" s="142" customFormat="1" ht="31.05" x14ac:dyDescent="0.3">
      <c r="A50" s="143" t="s">
        <v>256</v>
      </c>
      <c r="B50" s="135">
        <v>0</v>
      </c>
      <c r="C50" s="135">
        <v>0</v>
      </c>
      <c r="D50" s="34">
        <v>1615</v>
      </c>
      <c r="E50" s="157"/>
    </row>
    <row r="51" spans="1:9" s="142" customFormat="1" ht="21.2" customHeight="1" x14ac:dyDescent="0.3">
      <c r="A51" s="128" t="s">
        <v>190</v>
      </c>
      <c r="B51" s="13">
        <f>SUM(B52:B55)</f>
        <v>0</v>
      </c>
      <c r="C51" s="13">
        <f t="shared" ref="C51:D51" si="9">SUM(C52:C55)</f>
        <v>0</v>
      </c>
      <c r="D51" s="30">
        <f t="shared" si="9"/>
        <v>350550</v>
      </c>
      <c r="E51" s="154"/>
    </row>
    <row r="52" spans="1:9" s="142" customFormat="1" ht="21.2" customHeight="1" x14ac:dyDescent="0.3">
      <c r="A52" s="7" t="s">
        <v>257</v>
      </c>
      <c r="B52" s="13"/>
      <c r="C52" s="13"/>
      <c r="D52" s="34"/>
      <c r="E52" s="157"/>
    </row>
    <row r="53" spans="1:9" s="140" customFormat="1" ht="21.2" customHeight="1" x14ac:dyDescent="0.3">
      <c r="A53" s="7" t="s">
        <v>258</v>
      </c>
      <c r="B53" s="135">
        <v>0</v>
      </c>
      <c r="C53" s="135">
        <v>0</v>
      </c>
      <c r="D53" s="34">
        <v>350550</v>
      </c>
      <c r="E53" s="157"/>
      <c r="H53" s="553"/>
    </row>
    <row r="54" spans="1:9" s="140" customFormat="1" ht="21.2" customHeight="1" x14ac:dyDescent="0.3">
      <c r="A54" s="144" t="s">
        <v>259</v>
      </c>
      <c r="B54" s="135"/>
      <c r="C54" s="135"/>
      <c r="D54" s="34"/>
      <c r="E54" s="157"/>
    </row>
    <row r="55" spans="1:9" s="142" customFormat="1" ht="21.2" customHeight="1" x14ac:dyDescent="0.3">
      <c r="A55" s="7" t="s">
        <v>260</v>
      </c>
      <c r="B55" s="135"/>
      <c r="C55" s="135"/>
      <c r="D55" s="34"/>
      <c r="E55" s="157"/>
    </row>
    <row r="56" spans="1:9" s="142" customFormat="1" ht="21.2" customHeight="1" x14ac:dyDescent="0.3">
      <c r="A56" s="128" t="s">
        <v>191</v>
      </c>
      <c r="B56" s="13">
        <f t="shared" ref="B56:D56" si="10">SUM(B57:B59)</f>
        <v>0</v>
      </c>
      <c r="C56" s="13">
        <f t="shared" si="10"/>
        <v>0</v>
      </c>
      <c r="D56" s="13">
        <f t="shared" si="10"/>
        <v>0</v>
      </c>
      <c r="E56" s="154"/>
    </row>
    <row r="57" spans="1:9" s="142" customFormat="1" ht="46.55" x14ac:dyDescent="0.3">
      <c r="A57" s="7" t="s">
        <v>261</v>
      </c>
      <c r="B57" s="13"/>
      <c r="C57" s="13"/>
      <c r="D57" s="34"/>
      <c r="E57" s="157"/>
    </row>
    <row r="58" spans="1:9" s="140" customFormat="1" ht="46.55" x14ac:dyDescent="0.3">
      <c r="A58" s="7" t="s">
        <v>262</v>
      </c>
      <c r="B58" s="135"/>
      <c r="C58" s="135"/>
      <c r="D58" s="34"/>
      <c r="E58" s="157"/>
    </row>
    <row r="59" spans="1:9" s="140" customFormat="1" ht="31.05" x14ac:dyDescent="0.3">
      <c r="A59" s="7" t="s">
        <v>263</v>
      </c>
      <c r="B59" s="135"/>
      <c r="C59" s="135">
        <v>0</v>
      </c>
      <c r="D59" s="34">
        <v>0</v>
      </c>
      <c r="E59" s="157"/>
      <c r="H59" s="553"/>
    </row>
    <row r="60" spans="1:9" s="142" customFormat="1" ht="31.05" x14ac:dyDescent="0.3">
      <c r="A60" s="145" t="s">
        <v>192</v>
      </c>
      <c r="B60" s="13">
        <f>SUM(B61:B63)</f>
        <v>0</v>
      </c>
      <c r="C60" s="13">
        <v>0</v>
      </c>
      <c r="D60" s="30">
        <v>0</v>
      </c>
      <c r="E60" s="154">
        <v>0</v>
      </c>
    </row>
    <row r="61" spans="1:9" s="142" customFormat="1" ht="46.55" x14ac:dyDescent="0.3">
      <c r="A61" s="7" t="s">
        <v>264</v>
      </c>
      <c r="B61" s="135"/>
      <c r="C61" s="135"/>
      <c r="D61" s="34"/>
      <c r="E61" s="157"/>
    </row>
    <row r="62" spans="1:9" s="140" customFormat="1" ht="46.55" x14ac:dyDescent="0.3">
      <c r="A62" s="7" t="s">
        <v>265</v>
      </c>
      <c r="B62" s="135"/>
      <c r="C62" s="135"/>
      <c r="D62" s="34"/>
      <c r="E62" s="157"/>
    </row>
    <row r="63" spans="1:9" s="142" customFormat="1" ht="31.05" x14ac:dyDescent="0.3">
      <c r="A63" s="7" t="s">
        <v>266</v>
      </c>
      <c r="B63" s="135"/>
      <c r="C63" s="135"/>
      <c r="D63" s="34"/>
      <c r="E63" s="157"/>
    </row>
    <row r="64" spans="1:9" s="142" customFormat="1" ht="21.2" customHeight="1" x14ac:dyDescent="0.3">
      <c r="A64" s="128" t="s">
        <v>193</v>
      </c>
      <c r="B64" s="13">
        <f>B60+B56+B51+B40+B27+B21+B5</f>
        <v>39982000</v>
      </c>
      <c r="C64" s="13">
        <f>C60+C56+C51+C40+C27+C21+C5</f>
        <v>69584852</v>
      </c>
      <c r="D64" s="30">
        <f>D60+D56+D51+D40+D27+D21+D5</f>
        <v>74021658</v>
      </c>
      <c r="E64" s="154">
        <f t="shared" si="1"/>
        <v>106.37610898417948</v>
      </c>
      <c r="I64" s="146"/>
    </row>
    <row r="65" spans="1:9" s="142" customFormat="1" ht="21.2" customHeight="1" x14ac:dyDescent="0.3">
      <c r="A65" s="145" t="s">
        <v>194</v>
      </c>
      <c r="B65" s="13"/>
      <c r="C65" s="13"/>
      <c r="D65" s="34"/>
      <c r="E65" s="154"/>
      <c r="I65" s="146"/>
    </row>
    <row r="66" spans="1:9" s="140" customFormat="1" ht="31.05" x14ac:dyDescent="0.3">
      <c r="A66" s="145" t="s">
        <v>267</v>
      </c>
      <c r="B66" s="13">
        <f t="shared" ref="B66" si="11">SUM(B67:B68)</f>
        <v>33500000</v>
      </c>
      <c r="C66" s="13">
        <f t="shared" ref="C66:D66" si="12">C67:G67</f>
        <v>34311569</v>
      </c>
      <c r="D66" s="30">
        <f t="shared" si="12"/>
        <v>34311569</v>
      </c>
      <c r="E66" s="154">
        <f t="shared" si="1"/>
        <v>100</v>
      </c>
      <c r="G66" s="147"/>
    </row>
    <row r="67" spans="1:9" s="140" customFormat="1" ht="46.55" x14ac:dyDescent="0.3">
      <c r="A67" s="145" t="s">
        <v>326</v>
      </c>
      <c r="B67" s="135">
        <v>33500000</v>
      </c>
      <c r="C67" s="135">
        <v>34311569</v>
      </c>
      <c r="D67" s="34">
        <v>34311569</v>
      </c>
      <c r="E67" s="157">
        <f t="shared" si="1"/>
        <v>100</v>
      </c>
      <c r="G67" s="147"/>
    </row>
    <row r="68" spans="1:9" s="140" customFormat="1" ht="46.55" x14ac:dyDescent="0.3">
      <c r="A68" s="7" t="s">
        <v>268</v>
      </c>
      <c r="B68" s="135"/>
      <c r="C68" s="135"/>
      <c r="D68" s="34"/>
      <c r="E68" s="154"/>
    </row>
    <row r="69" spans="1:9" s="142" customFormat="1" ht="46.55" x14ac:dyDescent="0.3">
      <c r="A69" s="145" t="s">
        <v>269</v>
      </c>
      <c r="B69" s="13">
        <f>B72+B70</f>
        <v>330000</v>
      </c>
      <c r="C69" s="13">
        <f>C72+C70+C71</f>
        <v>2315879</v>
      </c>
      <c r="D69" s="30">
        <f>D72+D70+D71</f>
        <v>52315879</v>
      </c>
      <c r="E69" s="154">
        <f t="shared" si="1"/>
        <v>2259.0074438258648</v>
      </c>
      <c r="I69" s="146"/>
    </row>
    <row r="70" spans="1:9" s="142" customFormat="1" ht="21.2" customHeight="1" x14ac:dyDescent="0.3">
      <c r="A70" s="7" t="s">
        <v>270</v>
      </c>
      <c r="B70" s="13"/>
      <c r="C70" s="135"/>
      <c r="D70" s="34"/>
      <c r="E70" s="154"/>
    </row>
    <row r="71" spans="1:9" s="142" customFormat="1" ht="21.2" customHeight="1" x14ac:dyDescent="0.3">
      <c r="A71" s="148" t="s">
        <v>271</v>
      </c>
      <c r="B71" s="13"/>
      <c r="C71" s="135">
        <v>0</v>
      </c>
      <c r="D71" s="34">
        <v>50000000</v>
      </c>
      <c r="E71" s="157"/>
      <c r="H71" s="553"/>
    </row>
    <row r="72" spans="1:9" s="142" customFormat="1" ht="31.05" x14ac:dyDescent="0.3">
      <c r="A72" s="130" t="s">
        <v>272</v>
      </c>
      <c r="B72" s="131">
        <v>330000</v>
      </c>
      <c r="C72" s="135">
        <v>2315879</v>
      </c>
      <c r="D72" s="135">
        <v>2315879</v>
      </c>
      <c r="E72" s="157">
        <f t="shared" ref="E72:E74" si="13">D72/C72*100</f>
        <v>100</v>
      </c>
      <c r="H72" s="553"/>
    </row>
    <row r="73" spans="1:9" s="140" customFormat="1" ht="21.2" customHeight="1" x14ac:dyDescent="0.3">
      <c r="A73" s="128" t="s">
        <v>273</v>
      </c>
      <c r="B73" s="13">
        <f t="shared" ref="B73:D73" si="14">B69+B66</f>
        <v>33830000</v>
      </c>
      <c r="C73" s="13">
        <f t="shared" si="14"/>
        <v>36627448</v>
      </c>
      <c r="D73" s="30">
        <f t="shared" si="14"/>
        <v>86627448</v>
      </c>
      <c r="E73" s="154">
        <f t="shared" si="13"/>
        <v>236.50964708215545</v>
      </c>
      <c r="I73" s="147"/>
    </row>
    <row r="74" spans="1:9" s="140" customFormat="1" ht="21.2" customHeight="1" x14ac:dyDescent="0.3">
      <c r="A74" s="128" t="s">
        <v>274</v>
      </c>
      <c r="B74" s="13">
        <f>B64+B73</f>
        <v>73812000</v>
      </c>
      <c r="C74" s="13">
        <f t="shared" ref="C74:D74" si="15">C64+C73</f>
        <v>106212300</v>
      </c>
      <c r="D74" s="30">
        <f t="shared" si="15"/>
        <v>160649106</v>
      </c>
      <c r="E74" s="154">
        <f t="shared" si="13"/>
        <v>151.25282665002075</v>
      </c>
      <c r="I74" s="147"/>
    </row>
    <row r="75" spans="1:9" s="140" customFormat="1" ht="21.2" customHeight="1" x14ac:dyDescent="0.3">
      <c r="A75" s="149" t="s">
        <v>275</v>
      </c>
      <c r="B75" s="150">
        <v>6</v>
      </c>
      <c r="C75" s="150"/>
      <c r="D75" s="34"/>
      <c r="E75" s="155"/>
      <c r="I75" s="147"/>
    </row>
    <row r="76" spans="1:9" s="140" customFormat="1" ht="21.2" customHeight="1" thickBot="1" x14ac:dyDescent="0.35">
      <c r="A76" s="151" t="s">
        <v>276</v>
      </c>
      <c r="B76" s="152">
        <v>3</v>
      </c>
      <c r="C76" s="152"/>
      <c r="D76" s="556"/>
      <c r="E76" s="156"/>
    </row>
  </sheetData>
  <mergeCells count="3">
    <mergeCell ref="B3:D3"/>
    <mergeCell ref="A2:E2"/>
    <mergeCell ref="E3:E4"/>
  </mergeCells>
  <printOptions horizontalCentered="1"/>
  <pageMargins left="0.70866141732283472" right="0.31496062992125984" top="0.94488188976377963" bottom="0.35433070866141736" header="0.31496062992125984" footer="0.31496062992125984"/>
  <pageSetup paperSize="9" orientation="portrait" r:id="rId1"/>
  <headerFooter>
    <oddHeader>&amp;L&amp;"Times New Roman,Normál"&amp;12Balatonszőlős Község 
Önkormányzata &amp;C&amp;"Times New Roman,Félkövér"&amp;12 5. melléklet
az önkormányzat 2017. évi költségvetési gazdálkodási beszámolójáról szóló
6/2018. (V. 18.) önkormányzati rendeletéhez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Layout" zoomScaleNormal="80" workbookViewId="0">
      <selection activeCell="A8" sqref="A8"/>
    </sheetView>
  </sheetViews>
  <sheetFormatPr defaultColWidth="9.09765625" defaultRowHeight="15.55" x14ac:dyDescent="0.3"/>
  <cols>
    <col min="1" max="1" width="45.8984375" style="23" customWidth="1"/>
    <col min="2" max="3" width="12.296875" style="23" bestFit="1" customWidth="1"/>
    <col min="4" max="4" width="14.296875" style="23" customWidth="1"/>
    <col min="5" max="5" width="7.09765625" style="112" customWidth="1"/>
    <col min="6" max="16384" width="9.09765625" style="23"/>
  </cols>
  <sheetData>
    <row r="1" spans="1:5" ht="41.15" customHeight="1" x14ac:dyDescent="0.25"/>
    <row r="2" spans="1:5" ht="41.15" customHeight="1" thickBot="1" x14ac:dyDescent="0.35">
      <c r="A2" s="745" t="s">
        <v>877</v>
      </c>
      <c r="B2" s="745"/>
      <c r="C2" s="745"/>
      <c r="D2" s="745"/>
      <c r="E2" s="745"/>
    </row>
    <row r="3" spans="1:5" s="25" customFormat="1" ht="51.8" customHeight="1" x14ac:dyDescent="0.3">
      <c r="A3" s="24" t="s">
        <v>185</v>
      </c>
      <c r="B3" s="3" t="s">
        <v>879</v>
      </c>
      <c r="C3" s="4" t="s">
        <v>880</v>
      </c>
      <c r="D3" s="4" t="s">
        <v>878</v>
      </c>
      <c r="E3" s="105" t="s">
        <v>214</v>
      </c>
    </row>
    <row r="4" spans="1:5" ht="19.55" customHeight="1" x14ac:dyDescent="0.3">
      <c r="A4" s="26" t="s">
        <v>277</v>
      </c>
      <c r="B4" s="27"/>
      <c r="C4" s="28"/>
      <c r="D4" s="28"/>
      <c r="E4" s="113"/>
    </row>
    <row r="5" spans="1:5" s="32" customFormat="1" ht="19" customHeight="1" x14ac:dyDescent="0.3">
      <c r="A5" s="29" t="s">
        <v>278</v>
      </c>
      <c r="B5" s="30">
        <v>9751000</v>
      </c>
      <c r="C5" s="31">
        <v>12283756</v>
      </c>
      <c r="D5" s="31">
        <v>12178327</v>
      </c>
      <c r="E5" s="114">
        <f>D5/C5*100</f>
        <v>99.141720170931436</v>
      </c>
    </row>
    <row r="6" spans="1:5" s="32" customFormat="1" ht="19" customHeight="1" x14ac:dyDescent="0.3">
      <c r="A6" s="29" t="s">
        <v>279</v>
      </c>
      <c r="B6" s="30">
        <v>2092100</v>
      </c>
      <c r="C6" s="569">
        <v>2521370</v>
      </c>
      <c r="D6" s="31">
        <v>2451629</v>
      </c>
      <c r="E6" s="114">
        <f t="shared" ref="E6:E7" si="0">D6/C6*100</f>
        <v>97.234003736064125</v>
      </c>
    </row>
    <row r="7" spans="1:5" s="32" customFormat="1" ht="19" customHeight="1" x14ac:dyDescent="0.3">
      <c r="A7" s="29" t="s">
        <v>280</v>
      </c>
      <c r="B7" s="30">
        <f>SUM(B8:B24)</f>
        <v>12859500</v>
      </c>
      <c r="C7" s="30">
        <f>SUM(C8:C24)</f>
        <v>14477253</v>
      </c>
      <c r="D7" s="30">
        <f>SUM(D8:D24)</f>
        <v>11466952</v>
      </c>
      <c r="E7" s="114">
        <f t="shared" si="0"/>
        <v>79.206683754162484</v>
      </c>
    </row>
    <row r="8" spans="1:5" ht="19.7" customHeight="1" x14ac:dyDescent="0.3">
      <c r="A8" s="33" t="s">
        <v>281</v>
      </c>
      <c r="B8" s="34">
        <v>35000</v>
      </c>
      <c r="C8" s="34">
        <v>35000</v>
      </c>
      <c r="D8" s="28">
        <v>30805</v>
      </c>
      <c r="E8" s="113">
        <f>D8/C8*100</f>
        <v>88.014285714285705</v>
      </c>
    </row>
    <row r="9" spans="1:5" ht="19.7" customHeight="1" x14ac:dyDescent="0.3">
      <c r="A9" s="33" t="s">
        <v>282</v>
      </c>
      <c r="B9" s="34">
        <v>1960000</v>
      </c>
      <c r="C9" s="34">
        <v>1960000</v>
      </c>
      <c r="D9" s="28">
        <v>1663066</v>
      </c>
      <c r="E9" s="113">
        <f t="shared" ref="E9:E38" si="1">D9/C9*100</f>
        <v>84.850306122448984</v>
      </c>
    </row>
    <row r="10" spans="1:5" ht="19.7" customHeight="1" x14ac:dyDescent="0.3">
      <c r="A10" s="35" t="s">
        <v>283</v>
      </c>
      <c r="B10" s="34">
        <v>435000</v>
      </c>
      <c r="C10" s="28">
        <v>565000</v>
      </c>
      <c r="D10" s="28">
        <v>547050</v>
      </c>
      <c r="E10" s="113">
        <f t="shared" si="1"/>
        <v>96.823008849557525</v>
      </c>
    </row>
    <row r="11" spans="1:5" ht="19.7" customHeight="1" x14ac:dyDescent="0.3">
      <c r="A11" s="35" t="s">
        <v>284</v>
      </c>
      <c r="B11" s="34">
        <v>684000</v>
      </c>
      <c r="C11" s="28">
        <v>604000</v>
      </c>
      <c r="D11" s="28">
        <v>541892</v>
      </c>
      <c r="E11" s="113">
        <f t="shared" si="1"/>
        <v>89.717218543046357</v>
      </c>
    </row>
    <row r="12" spans="1:5" ht="19.7" customHeight="1" x14ac:dyDescent="0.3">
      <c r="A12" s="35" t="s">
        <v>285</v>
      </c>
      <c r="B12" s="34">
        <v>1983000</v>
      </c>
      <c r="C12" s="36">
        <v>2103000</v>
      </c>
      <c r="D12" s="28">
        <v>1771853</v>
      </c>
      <c r="E12" s="113">
        <f t="shared" si="1"/>
        <v>84.253590109367565</v>
      </c>
    </row>
    <row r="13" spans="1:5" ht="19.7" customHeight="1" x14ac:dyDescent="0.3">
      <c r="A13" s="35" t="s">
        <v>286</v>
      </c>
      <c r="B13" s="34">
        <v>15000</v>
      </c>
      <c r="C13" s="28">
        <v>18300</v>
      </c>
      <c r="D13" s="28">
        <v>18211</v>
      </c>
      <c r="E13" s="113">
        <f t="shared" si="1"/>
        <v>99.513661202185787</v>
      </c>
    </row>
    <row r="14" spans="1:5" ht="19.7" customHeight="1" x14ac:dyDescent="0.3">
      <c r="A14" s="35" t="s">
        <v>287</v>
      </c>
      <c r="B14" s="34">
        <v>460000</v>
      </c>
      <c r="C14" s="28">
        <v>460000</v>
      </c>
      <c r="D14" s="28">
        <v>421399</v>
      </c>
      <c r="E14" s="113">
        <f t="shared" si="1"/>
        <v>91.60847826086956</v>
      </c>
    </row>
    <row r="15" spans="1:5" ht="19.7" customHeight="1" x14ac:dyDescent="0.3">
      <c r="A15" s="35" t="s">
        <v>288</v>
      </c>
      <c r="B15" s="34">
        <v>525000</v>
      </c>
      <c r="C15" s="28">
        <v>525000</v>
      </c>
      <c r="D15" s="28">
        <v>157591</v>
      </c>
      <c r="E15" s="113">
        <f t="shared" si="1"/>
        <v>30.017333333333333</v>
      </c>
    </row>
    <row r="16" spans="1:5" ht="19.7" customHeight="1" x14ac:dyDescent="0.3">
      <c r="A16" s="35" t="s">
        <v>813</v>
      </c>
      <c r="B16" s="34">
        <v>20000</v>
      </c>
      <c r="C16" s="28">
        <v>20000</v>
      </c>
      <c r="D16" s="28">
        <v>9448</v>
      </c>
      <c r="E16" s="113">
        <f t="shared" si="1"/>
        <v>47.24</v>
      </c>
    </row>
    <row r="17" spans="1:8" ht="19.7" customHeight="1" x14ac:dyDescent="0.3">
      <c r="A17" s="35" t="s">
        <v>289</v>
      </c>
      <c r="B17" s="34">
        <v>1141000</v>
      </c>
      <c r="C17" s="28">
        <v>1203992</v>
      </c>
      <c r="D17" s="28">
        <v>625714</v>
      </c>
      <c r="E17" s="113">
        <f t="shared" si="1"/>
        <v>51.969946644163741</v>
      </c>
    </row>
    <row r="18" spans="1:8" ht="19.7" customHeight="1" x14ac:dyDescent="0.3">
      <c r="A18" s="35" t="s">
        <v>290</v>
      </c>
      <c r="B18" s="34">
        <v>3300000</v>
      </c>
      <c r="C18" s="28">
        <v>3260000</v>
      </c>
      <c r="D18" s="28">
        <v>3047795</v>
      </c>
      <c r="E18" s="113">
        <f t="shared" si="1"/>
        <v>93.490644171779138</v>
      </c>
    </row>
    <row r="19" spans="1:8" ht="19.7" customHeight="1" x14ac:dyDescent="0.3">
      <c r="A19" s="35" t="s">
        <v>291</v>
      </c>
      <c r="B19" s="34">
        <v>60000</v>
      </c>
      <c r="C19" s="28">
        <v>60000</v>
      </c>
      <c r="D19" s="28">
        <v>0</v>
      </c>
      <c r="E19" s="113">
        <v>0</v>
      </c>
    </row>
    <row r="20" spans="1:8" ht="19.7" customHeight="1" x14ac:dyDescent="0.3">
      <c r="A20" s="35" t="s">
        <v>292</v>
      </c>
      <c r="B20" s="34">
        <v>1996500</v>
      </c>
      <c r="C20" s="28">
        <v>2121500</v>
      </c>
      <c r="D20" s="28">
        <v>1644806</v>
      </c>
      <c r="E20" s="113">
        <f t="shared" si="1"/>
        <v>77.53033231204337</v>
      </c>
    </row>
    <row r="21" spans="1:8" ht="19.7" customHeight="1" x14ac:dyDescent="0.3">
      <c r="A21" s="35" t="s">
        <v>293</v>
      </c>
      <c r="B21" s="34">
        <v>0</v>
      </c>
      <c r="C21" s="28">
        <v>727000</v>
      </c>
      <c r="D21" s="28">
        <v>727000</v>
      </c>
      <c r="E21" s="113">
        <f t="shared" si="1"/>
        <v>100</v>
      </c>
    </row>
    <row r="22" spans="1:8" ht="19.7" customHeight="1" x14ac:dyDescent="0.3">
      <c r="A22" s="35" t="s">
        <v>294</v>
      </c>
      <c r="B22" s="34"/>
      <c r="C22" s="28"/>
      <c r="D22" s="28"/>
      <c r="E22" s="113"/>
    </row>
    <row r="23" spans="1:8" ht="19.7" customHeight="1" x14ac:dyDescent="0.3">
      <c r="A23" s="35" t="s">
        <v>295</v>
      </c>
      <c r="B23" s="34"/>
      <c r="C23" s="28"/>
      <c r="D23" s="28"/>
      <c r="E23" s="113"/>
    </row>
    <row r="24" spans="1:8" ht="19.7" customHeight="1" x14ac:dyDescent="0.3">
      <c r="A24" s="35" t="s">
        <v>296</v>
      </c>
      <c r="B24" s="34">
        <v>245000</v>
      </c>
      <c r="C24" s="28">
        <v>814461</v>
      </c>
      <c r="D24" s="28">
        <v>260322</v>
      </c>
      <c r="E24" s="113">
        <f t="shared" si="1"/>
        <v>31.962488074935447</v>
      </c>
    </row>
    <row r="25" spans="1:8" s="32" customFormat="1" x14ac:dyDescent="0.3">
      <c r="A25" s="29" t="s">
        <v>297</v>
      </c>
      <c r="B25" s="30">
        <f t="shared" ref="B25:D25" si="2">B26</f>
        <v>1810000</v>
      </c>
      <c r="C25" s="30">
        <f t="shared" si="2"/>
        <v>1810000</v>
      </c>
      <c r="D25" s="30">
        <f t="shared" si="2"/>
        <v>1075000</v>
      </c>
      <c r="E25" s="114">
        <f t="shared" si="1"/>
        <v>59.392265193370164</v>
      </c>
    </row>
    <row r="26" spans="1:8" ht="19.7" customHeight="1" x14ac:dyDescent="0.3">
      <c r="A26" s="35" t="s">
        <v>298</v>
      </c>
      <c r="B26" s="34">
        <v>1810000</v>
      </c>
      <c r="C26" s="28">
        <v>1810000</v>
      </c>
      <c r="D26" s="28">
        <v>1075000</v>
      </c>
      <c r="E26" s="113">
        <f t="shared" si="1"/>
        <v>59.392265193370164</v>
      </c>
    </row>
    <row r="27" spans="1:8" s="32" customFormat="1" ht="19.55" customHeight="1" x14ac:dyDescent="0.3">
      <c r="A27" s="26" t="s">
        <v>299</v>
      </c>
      <c r="B27" s="30">
        <f>B28+B29+B32+B33+B34+B35+B36+B37</f>
        <v>12249000</v>
      </c>
      <c r="C27" s="30">
        <f t="shared" ref="C27:D27" si="3">C28+C29+C32+C33+C34+C35+C36+C37</f>
        <v>11986104</v>
      </c>
      <c r="D27" s="30">
        <f t="shared" si="3"/>
        <v>11819454</v>
      </c>
      <c r="E27" s="114">
        <f t="shared" si="1"/>
        <v>98.609639963077242</v>
      </c>
      <c r="F27" s="37"/>
      <c r="G27" s="37"/>
      <c r="H27" s="37"/>
    </row>
    <row r="28" spans="1:8" ht="30.75" customHeight="1" x14ac:dyDescent="0.3">
      <c r="A28" s="38" t="s">
        <v>325</v>
      </c>
      <c r="B28" s="34"/>
      <c r="C28" s="28"/>
      <c r="D28" s="28"/>
      <c r="E28" s="113"/>
      <c r="F28" s="39"/>
      <c r="G28" s="39"/>
      <c r="H28" s="39"/>
    </row>
    <row r="29" spans="1:8" ht="21.75" customHeight="1" x14ac:dyDescent="0.3">
      <c r="A29" s="38" t="s">
        <v>300</v>
      </c>
      <c r="B29" s="34"/>
      <c r="C29" s="28">
        <f>C30+C31</f>
        <v>0</v>
      </c>
      <c r="D29" s="28">
        <f>D30+D31</f>
        <v>0</v>
      </c>
      <c r="E29" s="113"/>
      <c r="F29" s="39"/>
      <c r="G29" s="39"/>
      <c r="H29" s="39"/>
    </row>
    <row r="30" spans="1:8" ht="23.3" customHeight="1" x14ac:dyDescent="0.3">
      <c r="A30" s="38" t="s">
        <v>327</v>
      </c>
      <c r="B30" s="34"/>
      <c r="C30" s="40"/>
      <c r="D30" s="28"/>
      <c r="E30" s="113"/>
      <c r="F30" s="39"/>
      <c r="G30" s="39"/>
      <c r="H30" s="39"/>
    </row>
    <row r="31" spans="1:8" ht="17.45" customHeight="1" x14ac:dyDescent="0.3">
      <c r="A31" s="47" t="s">
        <v>328</v>
      </c>
      <c r="B31" s="46"/>
      <c r="C31" s="48"/>
      <c r="D31" s="45"/>
      <c r="E31" s="162"/>
      <c r="F31" s="39"/>
      <c r="G31" s="39"/>
      <c r="H31" s="39"/>
    </row>
    <row r="32" spans="1:8" ht="25.5" x14ac:dyDescent="0.3">
      <c r="A32" s="47" t="s">
        <v>301</v>
      </c>
      <c r="B32" s="46"/>
      <c r="C32" s="45"/>
      <c r="D32" s="45"/>
      <c r="E32" s="162"/>
      <c r="F32" s="39"/>
      <c r="G32" s="39"/>
      <c r="H32" s="39"/>
    </row>
    <row r="33" spans="1:8" ht="25.5" x14ac:dyDescent="0.3">
      <c r="A33" s="47" t="s">
        <v>302</v>
      </c>
      <c r="B33" s="46"/>
      <c r="C33" s="45"/>
      <c r="D33" s="45"/>
      <c r="E33" s="162"/>
      <c r="F33" s="39"/>
      <c r="G33" s="39"/>
      <c r="H33" s="39"/>
    </row>
    <row r="34" spans="1:8" x14ac:dyDescent="0.3">
      <c r="A34" s="47" t="s">
        <v>303</v>
      </c>
      <c r="B34" s="46">
        <v>11209000</v>
      </c>
      <c r="C34" s="45">
        <v>10432704</v>
      </c>
      <c r="D34" s="45">
        <v>10376054</v>
      </c>
      <c r="E34" s="113">
        <f t="shared" si="1"/>
        <v>99.45699600026991</v>
      </c>
      <c r="F34" s="41"/>
      <c r="G34" s="41"/>
      <c r="H34" s="41"/>
    </row>
    <row r="35" spans="1:8" ht="27.7" customHeight="1" x14ac:dyDescent="0.3">
      <c r="A35" s="47" t="s">
        <v>304</v>
      </c>
      <c r="B35" s="46"/>
      <c r="C35" s="45"/>
      <c r="D35" s="45"/>
      <c r="E35" s="162"/>
      <c r="F35" s="41"/>
      <c r="G35" s="41"/>
      <c r="H35" s="41"/>
    </row>
    <row r="36" spans="1:8" ht="25.5" x14ac:dyDescent="0.3">
      <c r="A36" s="47" t="s">
        <v>305</v>
      </c>
      <c r="B36" s="46"/>
      <c r="C36" s="45"/>
      <c r="D36" s="45"/>
      <c r="E36" s="162"/>
      <c r="F36" s="41"/>
      <c r="G36" s="41"/>
      <c r="H36" s="41"/>
    </row>
    <row r="37" spans="1:8" ht="23.95" customHeight="1" x14ac:dyDescent="0.3">
      <c r="A37" s="38" t="s">
        <v>306</v>
      </c>
      <c r="B37" s="34">
        <v>1040000</v>
      </c>
      <c r="C37" s="28">
        <v>1553400</v>
      </c>
      <c r="D37" s="28">
        <v>1443400</v>
      </c>
      <c r="E37" s="113">
        <f t="shared" si="1"/>
        <v>92.918758851551431</v>
      </c>
      <c r="F37" s="41"/>
      <c r="G37" s="41"/>
      <c r="H37" s="41"/>
    </row>
    <row r="38" spans="1:8" s="32" customFormat="1" ht="31.6" thickBot="1" x14ac:dyDescent="0.35">
      <c r="A38" s="42" t="s">
        <v>307</v>
      </c>
      <c r="B38" s="43">
        <f>B5+B6+B7+B25+B27</f>
        <v>38761600</v>
      </c>
      <c r="C38" s="43">
        <f>C5+C6+C7+C25+C27</f>
        <v>43078483</v>
      </c>
      <c r="D38" s="43">
        <f>D5+D6+D7+D25+D27</f>
        <v>38991362</v>
      </c>
      <c r="E38" s="189">
        <f t="shared" si="1"/>
        <v>90.512384106004845</v>
      </c>
      <c r="F38" s="44"/>
      <c r="G38" s="44"/>
      <c r="H38" s="44"/>
    </row>
  </sheetData>
  <mergeCells count="1">
    <mergeCell ref="A2:E2"/>
  </mergeCells>
  <printOptions horizontalCentered="1"/>
  <pageMargins left="0.70866141732283472" right="0.31496062992125984" top="0.55118110236220474" bottom="0" header="0.11811023622047245" footer="0.31496062992125984"/>
  <pageSetup paperSize="9" scale="89" orientation="portrait" r:id="rId1"/>
  <headerFooter>
    <oddHeader>&amp;L&amp;"Times New Roman,Normál"&amp;12Balatonszőlős Község 
Önkormányzata &amp;C&amp;"Times New Roman,Félkövér"&amp;12 6. melléklet
az önkormányzat 2017. évi költségvetési gazdálkodási beszámolójáról szóló
6/2018. (V. 18.)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80" workbookViewId="0">
      <selection activeCell="C5" sqref="C5"/>
    </sheetView>
  </sheetViews>
  <sheetFormatPr defaultColWidth="9.09765625" defaultRowHeight="15.55" x14ac:dyDescent="0.3"/>
  <cols>
    <col min="1" max="1" width="32" style="49" customWidth="1"/>
    <col min="2" max="2" width="12.296875" style="49" bestFit="1" customWidth="1"/>
    <col min="3" max="3" width="12.69921875" style="49" customWidth="1"/>
    <col min="4" max="4" width="14.09765625" style="50" customWidth="1"/>
    <col min="5" max="5" width="10.296875" style="111" bestFit="1" customWidth="1"/>
    <col min="6" max="16384" width="9.09765625" style="51"/>
  </cols>
  <sheetData>
    <row r="1" spans="1:5" ht="17.75" thickBot="1" x14ac:dyDescent="0.35">
      <c r="A1" s="746" t="s">
        <v>882</v>
      </c>
      <c r="B1" s="746"/>
      <c r="C1" s="746"/>
      <c r="D1" s="746"/>
      <c r="E1" s="746"/>
    </row>
    <row r="2" spans="1:5" ht="46.55" x14ac:dyDescent="0.3">
      <c r="A2" s="52" t="s">
        <v>1</v>
      </c>
      <c r="B2" s="3" t="s">
        <v>879</v>
      </c>
      <c r="C2" s="4" t="s">
        <v>880</v>
      </c>
      <c r="D2" s="4" t="s">
        <v>878</v>
      </c>
      <c r="E2" s="105" t="s">
        <v>214</v>
      </c>
    </row>
    <row r="3" spans="1:5" ht="31.05" x14ac:dyDescent="0.3">
      <c r="A3" s="53" t="s">
        <v>308</v>
      </c>
      <c r="B3" s="54">
        <f>SUM(B4:B8)</f>
        <v>11209000</v>
      </c>
      <c r="C3" s="54">
        <f>SUM(C4:C8)</f>
        <v>10432704</v>
      </c>
      <c r="D3" s="54">
        <f>SUM(D4:D8)</f>
        <v>10376054</v>
      </c>
      <c r="E3" s="634">
        <f>D3/C3*100</f>
        <v>99.45699600026991</v>
      </c>
    </row>
    <row r="4" spans="1:5" ht="28.55" customHeight="1" x14ac:dyDescent="0.3">
      <c r="A4" s="55" t="s">
        <v>884</v>
      </c>
      <c r="B4" s="56">
        <v>3853347</v>
      </c>
      <c r="C4" s="56">
        <v>2782862</v>
      </c>
      <c r="D4" s="109">
        <v>2751212</v>
      </c>
      <c r="E4" s="635">
        <f t="shared" ref="E4:E22" si="0">D4/C4*100</f>
        <v>98.86268165651046</v>
      </c>
    </row>
    <row r="5" spans="1:5" ht="28.55" customHeight="1" x14ac:dyDescent="0.3">
      <c r="A5" s="55" t="s">
        <v>885</v>
      </c>
      <c r="B5" s="56">
        <v>5762637</v>
      </c>
      <c r="C5" s="56">
        <v>6056826</v>
      </c>
      <c r="D5" s="109">
        <v>6056826</v>
      </c>
      <c r="E5" s="635">
        <f t="shared" si="0"/>
        <v>100</v>
      </c>
    </row>
    <row r="6" spans="1:5" ht="28.55" customHeight="1" x14ac:dyDescent="0.3">
      <c r="A6" s="55" t="s">
        <v>310</v>
      </c>
      <c r="B6" s="56"/>
      <c r="C6" s="56"/>
      <c r="D6" s="109"/>
      <c r="E6" s="635"/>
    </row>
    <row r="7" spans="1:5" ht="28.55" customHeight="1" x14ac:dyDescent="0.3">
      <c r="A7" s="55" t="s">
        <v>886</v>
      </c>
      <c r="B7" s="56">
        <v>1043016</v>
      </c>
      <c r="C7" s="56">
        <v>1043016</v>
      </c>
      <c r="D7" s="109">
        <v>1043016</v>
      </c>
      <c r="E7" s="635">
        <f t="shared" si="0"/>
        <v>100</v>
      </c>
    </row>
    <row r="8" spans="1:5" ht="36" customHeight="1" x14ac:dyDescent="0.3">
      <c r="A8" s="57" t="s">
        <v>311</v>
      </c>
      <c r="B8" s="56">
        <v>550000</v>
      </c>
      <c r="C8" s="56">
        <v>550000</v>
      </c>
      <c r="D8" s="109">
        <v>525000</v>
      </c>
      <c r="E8" s="635">
        <f t="shared" si="0"/>
        <v>95.454545454545453</v>
      </c>
    </row>
    <row r="9" spans="1:5" ht="31.05" x14ac:dyDescent="0.3">
      <c r="A9" s="53" t="s">
        <v>312</v>
      </c>
      <c r="B9" s="54">
        <f>SUM(B10:B16)</f>
        <v>1040000</v>
      </c>
      <c r="C9" s="54">
        <f>SUM(C10:C17)</f>
        <v>1553400</v>
      </c>
      <c r="D9" s="54">
        <f>SUM(D10:D16)</f>
        <v>1443400</v>
      </c>
      <c r="E9" s="634">
        <f t="shared" si="0"/>
        <v>92.918758851551431</v>
      </c>
    </row>
    <row r="10" spans="1:5" ht="28.55" customHeight="1" x14ac:dyDescent="0.3">
      <c r="A10" s="58" t="s">
        <v>883</v>
      </c>
      <c r="B10" s="56">
        <v>50000</v>
      </c>
      <c r="C10" s="56">
        <v>50000</v>
      </c>
      <c r="D10" s="109">
        <v>50000</v>
      </c>
      <c r="E10" s="635">
        <f t="shared" si="0"/>
        <v>100</v>
      </c>
    </row>
    <row r="11" spans="1:5" ht="28.55" customHeight="1" x14ac:dyDescent="0.3">
      <c r="A11" s="58" t="s">
        <v>313</v>
      </c>
      <c r="B11" s="56">
        <v>150000</v>
      </c>
      <c r="C11" s="56">
        <v>150000</v>
      </c>
      <c r="D11" s="109">
        <v>150000</v>
      </c>
      <c r="E11" s="635">
        <f t="shared" si="0"/>
        <v>100</v>
      </c>
    </row>
    <row r="12" spans="1:5" ht="28.55" customHeight="1" x14ac:dyDescent="0.3">
      <c r="A12" s="58" t="s">
        <v>887</v>
      </c>
      <c r="B12" s="56">
        <v>330000</v>
      </c>
      <c r="C12" s="56">
        <v>0</v>
      </c>
      <c r="D12" s="109">
        <v>0</v>
      </c>
      <c r="E12" s="635"/>
    </row>
    <row r="13" spans="1:5" ht="28.55" customHeight="1" x14ac:dyDescent="0.3">
      <c r="A13" s="58" t="s">
        <v>314</v>
      </c>
      <c r="B13" s="56">
        <v>100000</v>
      </c>
      <c r="C13" s="56">
        <v>100000</v>
      </c>
      <c r="D13" s="109">
        <v>0</v>
      </c>
      <c r="E13" s="635">
        <f t="shared" si="0"/>
        <v>0</v>
      </c>
    </row>
    <row r="14" spans="1:5" ht="28.55" customHeight="1" x14ac:dyDescent="0.3">
      <c r="A14" s="58" t="s">
        <v>315</v>
      </c>
      <c r="B14" s="56">
        <v>400000</v>
      </c>
      <c r="C14" s="56">
        <v>400000</v>
      </c>
      <c r="D14" s="109">
        <v>400000</v>
      </c>
      <c r="E14" s="635">
        <f t="shared" si="0"/>
        <v>100</v>
      </c>
    </row>
    <row r="15" spans="1:5" ht="28.55" customHeight="1" x14ac:dyDescent="0.3">
      <c r="A15" s="58" t="s">
        <v>316</v>
      </c>
      <c r="B15" s="56">
        <v>10000</v>
      </c>
      <c r="C15" s="56">
        <v>0</v>
      </c>
      <c r="D15" s="109">
        <v>0</v>
      </c>
      <c r="E15" s="635"/>
    </row>
    <row r="16" spans="1:5" ht="28.55" customHeight="1" x14ac:dyDescent="0.3">
      <c r="A16" s="58" t="s">
        <v>317</v>
      </c>
      <c r="B16" s="56"/>
      <c r="C16" s="56">
        <v>843400</v>
      </c>
      <c r="D16" s="109">
        <v>843400</v>
      </c>
      <c r="E16" s="635">
        <f t="shared" si="0"/>
        <v>100</v>
      </c>
    </row>
    <row r="17" spans="1:5" ht="28.55" customHeight="1" x14ac:dyDescent="0.3">
      <c r="A17" s="58" t="s">
        <v>814</v>
      </c>
      <c r="B17" s="56"/>
      <c r="C17" s="56">
        <v>10000</v>
      </c>
      <c r="D17" s="109">
        <v>0</v>
      </c>
      <c r="E17" s="635"/>
    </row>
    <row r="18" spans="1:5" ht="45" customHeight="1" x14ac:dyDescent="0.3">
      <c r="A18" s="59" t="s">
        <v>318</v>
      </c>
      <c r="B18" s="60">
        <f>SUM(B19:B19)</f>
        <v>0</v>
      </c>
      <c r="C18" s="60">
        <v>0</v>
      </c>
      <c r="D18" s="110">
        <v>0</v>
      </c>
      <c r="E18" s="636">
        <v>0</v>
      </c>
    </row>
    <row r="19" spans="1:5" x14ac:dyDescent="0.3">
      <c r="A19" s="58"/>
      <c r="B19" s="56"/>
      <c r="C19" s="56"/>
      <c r="D19" s="82"/>
      <c r="E19" s="637"/>
    </row>
    <row r="20" spans="1:5" x14ac:dyDescent="0.3">
      <c r="A20" s="61"/>
      <c r="B20" s="56"/>
      <c r="C20" s="56"/>
      <c r="D20" s="82"/>
      <c r="E20" s="637"/>
    </row>
    <row r="21" spans="1:5" x14ac:dyDescent="0.3">
      <c r="A21" s="58"/>
      <c r="B21" s="56"/>
      <c r="C21" s="56"/>
      <c r="D21" s="82"/>
      <c r="E21" s="637"/>
    </row>
    <row r="22" spans="1:5" ht="31.6" thickBot="1" x14ac:dyDescent="0.35">
      <c r="A22" s="62" t="s">
        <v>319</v>
      </c>
      <c r="B22" s="63">
        <f>B9+B3</f>
        <v>12249000</v>
      </c>
      <c r="C22" s="63">
        <f>C9+C3</f>
        <v>11986104</v>
      </c>
      <c r="D22" s="63">
        <f>D9+D3</f>
        <v>11819454</v>
      </c>
      <c r="E22" s="638">
        <f t="shared" si="0"/>
        <v>98.609639963077242</v>
      </c>
    </row>
    <row r="23" spans="1:5" x14ac:dyDescent="0.3">
      <c r="A23" s="64"/>
      <c r="B23" s="50"/>
      <c r="C23" s="50"/>
    </row>
    <row r="24" spans="1:5" x14ac:dyDescent="0.3">
      <c r="B24" s="65"/>
      <c r="C24" s="65"/>
      <c r="D24" s="65"/>
    </row>
    <row r="25" spans="1:5" x14ac:dyDescent="0.3">
      <c r="B25" s="50"/>
      <c r="C25" s="50"/>
    </row>
    <row r="26" spans="1:5" x14ac:dyDescent="0.3">
      <c r="B26" s="50"/>
      <c r="C26" s="50"/>
    </row>
    <row r="29" spans="1:5" x14ac:dyDescent="0.3">
      <c r="B29" s="66"/>
      <c r="C29" s="67"/>
      <c r="D29" s="68"/>
    </row>
    <row r="30" spans="1:5" x14ac:dyDescent="0.3">
      <c r="C30" s="67"/>
      <c r="D30" s="68"/>
    </row>
    <row r="31" spans="1:5" x14ac:dyDescent="0.3">
      <c r="C31" s="67"/>
      <c r="D31" s="68"/>
    </row>
  </sheetData>
  <mergeCells count="1">
    <mergeCell ref="A1:E1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&amp;L&amp;"Times New Roman,Normál"&amp;12Balatonszőlős Község 
Önkormányzata &amp;C&amp;"Times New Roman,Félkövér"&amp;12 7. melléklet
az önkormányzat 2017. évi költségvetési gazdálkodási beszámolójáról
szóló 6/2018. (V. 18.)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zoomScaleNormal="100" workbookViewId="0">
      <selection activeCell="B4" sqref="B4"/>
    </sheetView>
  </sheetViews>
  <sheetFormatPr defaultColWidth="9.09765625" defaultRowHeight="15.55" x14ac:dyDescent="0.3"/>
  <cols>
    <col min="1" max="1" width="33.296875" style="103" customWidth="1"/>
    <col min="2" max="2" width="13.8984375" style="70" customWidth="1"/>
    <col min="3" max="3" width="12.3984375" style="70" bestFit="1" customWidth="1"/>
    <col min="4" max="4" width="14.69921875" style="102" customWidth="1"/>
    <col min="5" max="5" width="8.69921875" style="108" customWidth="1"/>
    <col min="6" max="6" width="16.8984375" style="70" customWidth="1"/>
    <col min="7" max="7" width="16.3984375" style="71" customWidth="1"/>
    <col min="8" max="8" width="23.8984375" style="70" customWidth="1"/>
    <col min="9" max="16384" width="9.09765625" style="70"/>
  </cols>
  <sheetData>
    <row r="1" spans="1:7" ht="32.299999999999997" customHeight="1" thickBot="1" x14ac:dyDescent="0.35">
      <c r="A1" s="747" t="s">
        <v>903</v>
      </c>
      <c r="B1" s="747"/>
      <c r="C1" s="747"/>
      <c r="D1" s="747"/>
      <c r="E1" s="747"/>
    </row>
    <row r="2" spans="1:7" ht="46.55" x14ac:dyDescent="0.3">
      <c r="A2" s="69" t="s">
        <v>1</v>
      </c>
      <c r="B2" s="3" t="s">
        <v>879</v>
      </c>
      <c r="C2" s="4" t="s">
        <v>880</v>
      </c>
      <c r="D2" s="4" t="s">
        <v>878</v>
      </c>
      <c r="E2" s="105" t="s">
        <v>214</v>
      </c>
    </row>
    <row r="3" spans="1:7" s="74" customFormat="1" ht="24.8" customHeight="1" x14ac:dyDescent="0.3">
      <c r="A3" s="72" t="s">
        <v>320</v>
      </c>
      <c r="B3" s="73">
        <f>B4+B6+B13+B15</f>
        <v>4331000</v>
      </c>
      <c r="C3" s="73">
        <f t="shared" ref="C3:D3" si="0">C4+C6+C13+C15</f>
        <v>12569845</v>
      </c>
      <c r="D3" s="73">
        <f t="shared" si="0"/>
        <v>9136557</v>
      </c>
      <c r="E3" s="106">
        <f>D3/C3*100</f>
        <v>72.686313952160901</v>
      </c>
      <c r="G3" s="75"/>
    </row>
    <row r="4" spans="1:7" s="74" customFormat="1" x14ac:dyDescent="0.3">
      <c r="A4" s="76" t="s">
        <v>815</v>
      </c>
      <c r="B4" s="77">
        <f>SUM(B5)</f>
        <v>0</v>
      </c>
      <c r="C4" s="77">
        <f t="shared" ref="C4:D4" si="1">SUM(C5)</f>
        <v>1000000</v>
      </c>
      <c r="D4" s="77">
        <f t="shared" si="1"/>
        <v>952500</v>
      </c>
      <c r="E4" s="107">
        <f>D4/C4*100</f>
        <v>95.25</v>
      </c>
      <c r="G4" s="75"/>
    </row>
    <row r="5" spans="1:7" s="74" customFormat="1" ht="31.05" x14ac:dyDescent="0.3">
      <c r="A5" s="76" t="s">
        <v>816</v>
      </c>
      <c r="B5" s="77">
        <v>0</v>
      </c>
      <c r="C5" s="77">
        <v>1000000</v>
      </c>
      <c r="D5" s="78">
        <v>952500</v>
      </c>
      <c r="E5" s="107">
        <f>D5/C5*100</f>
        <v>95.25</v>
      </c>
      <c r="G5" s="75"/>
    </row>
    <row r="6" spans="1:7" s="74" customFormat="1" x14ac:dyDescent="0.3">
      <c r="A6" s="76" t="s">
        <v>817</v>
      </c>
      <c r="B6" s="77">
        <f>SUM(B7:B12)</f>
        <v>3792275</v>
      </c>
      <c r="C6" s="77">
        <f>SUM(C7:C12)</f>
        <v>6968620</v>
      </c>
      <c r="D6" s="77">
        <f>SUM(D7:D12)</f>
        <v>4454000</v>
      </c>
      <c r="E6" s="107"/>
      <c r="G6" s="75"/>
    </row>
    <row r="7" spans="1:7" s="74" customFormat="1" x14ac:dyDescent="0.3">
      <c r="A7" s="76" t="s">
        <v>818</v>
      </c>
      <c r="B7" s="77">
        <v>400000</v>
      </c>
      <c r="C7" s="77">
        <v>400000</v>
      </c>
      <c r="D7" s="78">
        <v>0</v>
      </c>
      <c r="E7" s="107">
        <f t="shared" ref="E7:E38" si="2">D7/C7*100</f>
        <v>0</v>
      </c>
      <c r="G7" s="75"/>
    </row>
    <row r="8" spans="1:7" s="74" customFormat="1" x14ac:dyDescent="0.3">
      <c r="A8" s="79" t="s">
        <v>819</v>
      </c>
      <c r="B8" s="80">
        <v>100000</v>
      </c>
      <c r="C8" s="80">
        <v>100000</v>
      </c>
      <c r="D8" s="78">
        <v>0</v>
      </c>
      <c r="E8" s="107">
        <f t="shared" si="2"/>
        <v>0</v>
      </c>
      <c r="G8" s="75"/>
    </row>
    <row r="9" spans="1:7" s="74" customFormat="1" x14ac:dyDescent="0.3">
      <c r="A9" s="76" t="s">
        <v>820</v>
      </c>
      <c r="B9" s="77">
        <v>500000</v>
      </c>
      <c r="C9" s="77">
        <v>500000</v>
      </c>
      <c r="D9" s="78">
        <v>0</v>
      </c>
      <c r="E9" s="107">
        <f t="shared" si="2"/>
        <v>0</v>
      </c>
      <c r="G9" s="75"/>
    </row>
    <row r="10" spans="1:7" s="74" customFormat="1" x14ac:dyDescent="0.3">
      <c r="A10" s="76" t="s">
        <v>821</v>
      </c>
      <c r="B10" s="77">
        <v>2292275</v>
      </c>
      <c r="C10" s="77">
        <v>4127500</v>
      </c>
      <c r="D10" s="78">
        <v>4064000</v>
      </c>
      <c r="E10" s="107">
        <f t="shared" si="2"/>
        <v>98.461538461538467</v>
      </c>
      <c r="G10" s="75"/>
    </row>
    <row r="11" spans="1:7" s="74" customFormat="1" x14ac:dyDescent="0.3">
      <c r="A11" s="81" t="s">
        <v>822</v>
      </c>
      <c r="B11" s="82">
        <v>500000</v>
      </c>
      <c r="C11" s="82">
        <v>500000</v>
      </c>
      <c r="D11" s="78">
        <v>390000</v>
      </c>
      <c r="E11" s="107">
        <f t="shared" si="2"/>
        <v>78</v>
      </c>
      <c r="G11" s="75"/>
    </row>
    <row r="12" spans="1:7" s="74" customFormat="1" x14ac:dyDescent="0.3">
      <c r="A12" s="83" t="s">
        <v>823</v>
      </c>
      <c r="B12" s="84"/>
      <c r="C12" s="82">
        <v>1341120</v>
      </c>
      <c r="D12" s="78">
        <v>0</v>
      </c>
      <c r="E12" s="107">
        <f t="shared" si="2"/>
        <v>0</v>
      </c>
      <c r="G12" s="75"/>
    </row>
    <row r="13" spans="1:7" s="74" customFormat="1" ht="31.05" x14ac:dyDescent="0.3">
      <c r="A13" s="83" t="s">
        <v>824</v>
      </c>
      <c r="B13" s="84">
        <f>SUM(B14)</f>
        <v>0</v>
      </c>
      <c r="C13" s="84">
        <f t="shared" ref="C13:D13" si="3">SUM(C14)</f>
        <v>36000</v>
      </c>
      <c r="D13" s="84">
        <f t="shared" si="3"/>
        <v>35560</v>
      </c>
      <c r="E13" s="107"/>
      <c r="G13" s="75"/>
    </row>
    <row r="14" spans="1:7" s="74" customFormat="1" x14ac:dyDescent="0.3">
      <c r="A14" s="81" t="s">
        <v>825</v>
      </c>
      <c r="B14" s="82">
        <v>0</v>
      </c>
      <c r="C14" s="82">
        <v>36000</v>
      </c>
      <c r="D14" s="78">
        <v>35560</v>
      </c>
      <c r="E14" s="107">
        <f t="shared" si="2"/>
        <v>98.777777777777771</v>
      </c>
      <c r="G14" s="75"/>
    </row>
    <row r="15" spans="1:7" s="74" customFormat="1" x14ac:dyDescent="0.3">
      <c r="A15" s="81" t="s">
        <v>321</v>
      </c>
      <c r="B15" s="82">
        <f>SUM(B16:B22)</f>
        <v>538725</v>
      </c>
      <c r="C15" s="82">
        <f t="shared" ref="C15:D15" si="4">SUM(C16:C22)</f>
        <v>4565225</v>
      </c>
      <c r="D15" s="82">
        <f t="shared" si="4"/>
        <v>3694497</v>
      </c>
      <c r="E15" s="107">
        <f t="shared" si="2"/>
        <v>80.926942264620038</v>
      </c>
      <c r="G15" s="75"/>
    </row>
    <row r="16" spans="1:7" s="74" customFormat="1" x14ac:dyDescent="0.3">
      <c r="A16" s="81" t="s">
        <v>826</v>
      </c>
      <c r="B16" s="82">
        <v>85725</v>
      </c>
      <c r="C16" s="82">
        <v>85725</v>
      </c>
      <c r="D16" s="78">
        <v>85725</v>
      </c>
      <c r="E16" s="107">
        <f t="shared" si="2"/>
        <v>100</v>
      </c>
      <c r="G16" s="75"/>
    </row>
    <row r="17" spans="1:7" s="74" customFormat="1" x14ac:dyDescent="0.3">
      <c r="A17" s="81" t="s">
        <v>827</v>
      </c>
      <c r="B17" s="82">
        <v>300000</v>
      </c>
      <c r="C17" s="82">
        <v>300000</v>
      </c>
      <c r="D17" s="78">
        <v>0</v>
      </c>
      <c r="E17" s="107">
        <f t="shared" si="2"/>
        <v>0</v>
      </c>
      <c r="G17" s="75"/>
    </row>
    <row r="18" spans="1:7" s="74" customFormat="1" x14ac:dyDescent="0.3">
      <c r="A18" s="81" t="s">
        <v>828</v>
      </c>
      <c r="B18" s="82">
        <v>153000</v>
      </c>
      <c r="C18" s="82">
        <v>153000</v>
      </c>
      <c r="D18" s="78">
        <v>152400</v>
      </c>
      <c r="E18" s="107">
        <f t="shared" si="2"/>
        <v>99.607843137254903</v>
      </c>
      <c r="G18" s="75"/>
    </row>
    <row r="19" spans="1:7" s="74" customFormat="1" x14ac:dyDescent="0.3">
      <c r="A19" s="81" t="s">
        <v>829</v>
      </c>
      <c r="B19" s="82"/>
      <c r="C19" s="82">
        <v>98000</v>
      </c>
      <c r="D19" s="78">
        <v>98000</v>
      </c>
      <c r="E19" s="107">
        <f t="shared" si="2"/>
        <v>100</v>
      </c>
      <c r="G19" s="75"/>
    </row>
    <row r="20" spans="1:7" s="74" customFormat="1" ht="31.05" x14ac:dyDescent="0.3">
      <c r="A20" s="81" t="s">
        <v>830</v>
      </c>
      <c r="B20" s="82"/>
      <c r="C20" s="82">
        <v>2222500</v>
      </c>
      <c r="D20" s="78">
        <v>2222500</v>
      </c>
      <c r="E20" s="107">
        <f t="shared" si="2"/>
        <v>100</v>
      </c>
      <c r="G20" s="75"/>
    </row>
    <row r="21" spans="1:7" s="74" customFormat="1" x14ac:dyDescent="0.3">
      <c r="A21" s="81" t="s">
        <v>831</v>
      </c>
      <c r="B21" s="82"/>
      <c r="C21" s="82">
        <v>656000</v>
      </c>
      <c r="D21" s="78">
        <v>216534</v>
      </c>
      <c r="E21" s="107">
        <f t="shared" si="2"/>
        <v>33.008231707317073</v>
      </c>
      <c r="G21" s="75"/>
    </row>
    <row r="22" spans="1:7" s="74" customFormat="1" ht="46.55" x14ac:dyDescent="0.3">
      <c r="A22" s="81" t="s">
        <v>832</v>
      </c>
      <c r="B22" s="82"/>
      <c r="C22" s="82">
        <v>1050000</v>
      </c>
      <c r="D22" s="78">
        <v>919338</v>
      </c>
      <c r="E22" s="107">
        <f t="shared" si="2"/>
        <v>87.555999999999997</v>
      </c>
      <c r="G22" s="75"/>
    </row>
    <row r="23" spans="1:7" s="74" customFormat="1" x14ac:dyDescent="0.3">
      <c r="A23" s="81" t="s">
        <v>833</v>
      </c>
      <c r="B23" s="82"/>
      <c r="C23" s="82"/>
      <c r="D23" s="78"/>
      <c r="E23" s="107"/>
      <c r="G23" s="75"/>
    </row>
    <row r="24" spans="1:7" s="87" customFormat="1" ht="23.3" customHeight="1" x14ac:dyDescent="0.3">
      <c r="A24" s="85" t="s">
        <v>322</v>
      </c>
      <c r="B24" s="86">
        <f>SUM(B25:B29)</f>
        <v>11615000</v>
      </c>
      <c r="C24" s="86">
        <f t="shared" ref="C24:D24" si="5">SUM(C25:C29)</f>
        <v>36855058</v>
      </c>
      <c r="D24" s="86">
        <f t="shared" si="5"/>
        <v>31667183</v>
      </c>
      <c r="E24" s="106">
        <f t="shared" si="2"/>
        <v>85.923573909448194</v>
      </c>
      <c r="G24" s="88"/>
    </row>
    <row r="25" spans="1:7" s="87" customFormat="1" ht="31.05" x14ac:dyDescent="0.3">
      <c r="A25" s="79" t="s">
        <v>834</v>
      </c>
      <c r="B25" s="80">
        <v>315774</v>
      </c>
      <c r="C25" s="80">
        <v>315774</v>
      </c>
      <c r="D25" s="78">
        <v>0</v>
      </c>
      <c r="E25" s="107"/>
      <c r="G25" s="88"/>
    </row>
    <row r="26" spans="1:7" s="87" customFormat="1" ht="31.05" x14ac:dyDescent="0.3">
      <c r="A26" s="79" t="s">
        <v>835</v>
      </c>
      <c r="B26" s="80">
        <v>9999226</v>
      </c>
      <c r="C26" s="80">
        <v>9999226</v>
      </c>
      <c r="D26" s="78">
        <v>9999226</v>
      </c>
      <c r="E26" s="107">
        <f t="shared" si="2"/>
        <v>100</v>
      </c>
      <c r="G26" s="88"/>
    </row>
    <row r="27" spans="1:7" s="87" customFormat="1" ht="31.05" x14ac:dyDescent="0.3">
      <c r="A27" s="79" t="s">
        <v>836</v>
      </c>
      <c r="B27" s="80">
        <v>300000</v>
      </c>
      <c r="C27" s="80">
        <v>840372</v>
      </c>
      <c r="D27" s="78">
        <v>840371</v>
      </c>
      <c r="E27" s="107">
        <f t="shared" si="2"/>
        <v>99.999881005078706</v>
      </c>
      <c r="G27" s="88"/>
    </row>
    <row r="28" spans="1:7" s="87" customFormat="1" ht="31.05" x14ac:dyDescent="0.3">
      <c r="A28" s="79" t="s">
        <v>837</v>
      </c>
      <c r="B28" s="80">
        <v>1000000</v>
      </c>
      <c r="C28" s="80">
        <v>12950000</v>
      </c>
      <c r="D28" s="78">
        <v>9045830</v>
      </c>
      <c r="E28" s="107">
        <f t="shared" si="2"/>
        <v>69.851969111969112</v>
      </c>
      <c r="G28" s="88"/>
    </row>
    <row r="29" spans="1:7" s="87" customFormat="1" ht="47.1" thickBot="1" x14ac:dyDescent="0.35">
      <c r="A29" s="79" t="s">
        <v>838</v>
      </c>
      <c r="B29" s="80"/>
      <c r="C29" s="80">
        <v>12749686</v>
      </c>
      <c r="D29" s="78">
        <v>11781756</v>
      </c>
      <c r="E29" s="107">
        <f t="shared" si="2"/>
        <v>92.408205190308209</v>
      </c>
      <c r="G29" s="88"/>
    </row>
    <row r="30" spans="1:7" s="87" customFormat="1" ht="46.55" x14ac:dyDescent="0.3">
      <c r="A30" s="69" t="s">
        <v>1</v>
      </c>
      <c r="B30" s="3" t="s">
        <v>879</v>
      </c>
      <c r="C30" s="4" t="s">
        <v>880</v>
      </c>
      <c r="D30" s="4" t="s">
        <v>878</v>
      </c>
      <c r="E30" s="105" t="s">
        <v>214</v>
      </c>
      <c r="G30" s="88"/>
    </row>
    <row r="31" spans="1:7" s="87" customFormat="1" ht="36" customHeight="1" x14ac:dyDescent="0.3">
      <c r="A31" s="85" t="s">
        <v>323</v>
      </c>
      <c r="B31" s="89">
        <v>0</v>
      </c>
      <c r="C31" s="89">
        <f>C32</f>
        <v>31650</v>
      </c>
      <c r="D31" s="89">
        <f>D32</f>
        <v>31650</v>
      </c>
      <c r="E31" s="106">
        <f t="shared" si="2"/>
        <v>100</v>
      </c>
      <c r="G31" s="88"/>
    </row>
    <row r="32" spans="1:7" s="87" customFormat="1" ht="46.55" x14ac:dyDescent="0.3">
      <c r="A32" s="55" t="s">
        <v>309</v>
      </c>
      <c r="B32" s="89"/>
      <c r="C32" s="90">
        <v>31650</v>
      </c>
      <c r="D32" s="78">
        <v>31650</v>
      </c>
      <c r="E32" s="107">
        <f t="shared" si="2"/>
        <v>100</v>
      </c>
      <c r="G32" s="88"/>
    </row>
    <row r="33" spans="1:7" s="92" customFormat="1" ht="31.05" x14ac:dyDescent="0.3">
      <c r="A33" s="639" t="s">
        <v>901</v>
      </c>
      <c r="B33" s="640">
        <f>B31+B24+B3</f>
        <v>15946000</v>
      </c>
      <c r="C33" s="640">
        <f t="shared" ref="C33:D33" si="6">C31+C24+C3</f>
        <v>49456553</v>
      </c>
      <c r="D33" s="640">
        <f t="shared" si="6"/>
        <v>40835390</v>
      </c>
      <c r="E33" s="106">
        <f>D33/C33*100</f>
        <v>82.568208908534331</v>
      </c>
      <c r="G33" s="93"/>
    </row>
    <row r="34" spans="1:7" s="96" customFormat="1" ht="31.05" x14ac:dyDescent="0.3">
      <c r="A34" s="94" t="s">
        <v>902</v>
      </c>
      <c r="B34" s="95"/>
      <c r="C34" s="95"/>
      <c r="D34" s="78"/>
      <c r="E34" s="107"/>
      <c r="G34" s="97"/>
    </row>
    <row r="35" spans="1:7" s="92" customFormat="1" ht="31.05" x14ac:dyDescent="0.3">
      <c r="A35" s="15" t="s">
        <v>209</v>
      </c>
      <c r="B35" s="91"/>
      <c r="C35" s="91">
        <v>0</v>
      </c>
      <c r="D35" s="78">
        <v>50000000</v>
      </c>
      <c r="E35" s="107"/>
      <c r="G35" s="93"/>
    </row>
    <row r="36" spans="1:7" s="92" customFormat="1" x14ac:dyDescent="0.3">
      <c r="A36" s="98" t="s">
        <v>210</v>
      </c>
      <c r="B36" s="91"/>
      <c r="C36" s="91"/>
      <c r="D36" s="78"/>
      <c r="E36" s="107"/>
      <c r="G36" s="93"/>
    </row>
    <row r="37" spans="1:7" s="92" customFormat="1" ht="31.05" x14ac:dyDescent="0.3">
      <c r="A37" s="98" t="s">
        <v>211</v>
      </c>
      <c r="B37" s="91">
        <v>1318000</v>
      </c>
      <c r="C37" s="91">
        <v>2173813</v>
      </c>
      <c r="D37" s="78">
        <v>2173813</v>
      </c>
      <c r="E37" s="107">
        <f t="shared" si="2"/>
        <v>100</v>
      </c>
      <c r="G37" s="93"/>
    </row>
    <row r="38" spans="1:7" s="96" customFormat="1" ht="31.6" thickBot="1" x14ac:dyDescent="0.35">
      <c r="A38" s="99" t="s">
        <v>324</v>
      </c>
      <c r="B38" s="100">
        <f t="shared" ref="B38:D38" si="7">SUM(B35:B37)</f>
        <v>1318000</v>
      </c>
      <c r="C38" s="100">
        <f t="shared" si="7"/>
        <v>2173813</v>
      </c>
      <c r="D38" s="100">
        <f t="shared" si="7"/>
        <v>52173813</v>
      </c>
      <c r="E38" s="163">
        <f t="shared" si="2"/>
        <v>2400.1058508712572</v>
      </c>
      <c r="G38" s="97"/>
    </row>
    <row r="39" spans="1:7" x14ac:dyDescent="0.3">
      <c r="A39" s="101"/>
    </row>
  </sheetData>
  <mergeCells count="1">
    <mergeCell ref="A1:E1"/>
  </mergeCells>
  <printOptions horizontalCentered="1"/>
  <pageMargins left="0.70866141732283472" right="0.70866141732283472" top="1.1417322834645669" bottom="0.55118110236220474" header="0.31496062992125984" footer="0.31496062992125984"/>
  <pageSetup paperSize="9" orientation="portrait" r:id="rId1"/>
  <headerFooter>
    <oddHeader>&amp;L&amp;"Times New Roman,Normál"&amp;12Balatonszőlős Község 
Önkormányzata &amp;C&amp;"Times New Roman,Félkövér"&amp;12
8. melléklet
az önkormányzat 2017. évi költségvetési gazdálkodási beszámolójáról szóló
6/2018. (V. 18.) önkormányzati rendeletéhez</oddHeader>
  </headerFooter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Layout" zoomScaleNormal="100" workbookViewId="0">
      <selection activeCell="F7" sqref="F7"/>
    </sheetView>
  </sheetViews>
  <sheetFormatPr defaultColWidth="9.09765625" defaultRowHeight="15.55" x14ac:dyDescent="0.3"/>
  <cols>
    <col min="1" max="1" width="28" style="165" customWidth="1"/>
    <col min="2" max="2" width="14.59765625" style="23" customWidth="1"/>
    <col min="3" max="3" width="14.8984375" style="23" customWidth="1"/>
    <col min="4" max="4" width="14.296875" style="23" bestFit="1" customWidth="1"/>
    <col min="5" max="5" width="12" style="112" customWidth="1"/>
    <col min="6" max="6" width="29.59765625" style="165" customWidth="1"/>
    <col min="7" max="7" width="14.3984375" style="23" customWidth="1"/>
    <col min="8" max="8" width="15" style="23" customWidth="1"/>
    <col min="9" max="9" width="14.296875" style="23" bestFit="1" customWidth="1"/>
    <col min="10" max="10" width="9.296875" style="112" customWidth="1"/>
    <col min="11" max="11" width="9.09765625" style="23"/>
    <col min="12" max="12" width="10.59765625" style="23" customWidth="1"/>
    <col min="13" max="13" width="9.09765625" style="23"/>
    <col min="14" max="14" width="12.296875" style="23" customWidth="1"/>
    <col min="15" max="16384" width="9.09765625" style="23"/>
  </cols>
  <sheetData>
    <row r="1" spans="1:12" ht="21.6" customHeight="1" x14ac:dyDescent="0.3">
      <c r="A1" s="750" t="s">
        <v>888</v>
      </c>
      <c r="B1" s="750"/>
      <c r="C1" s="750"/>
      <c r="D1" s="750"/>
      <c r="E1" s="750"/>
      <c r="F1" s="750"/>
      <c r="G1" s="750"/>
      <c r="H1" s="750"/>
      <c r="I1" s="750"/>
      <c r="J1" s="750"/>
    </row>
    <row r="2" spans="1:12" ht="21.6" customHeight="1" thickBot="1" x14ac:dyDescent="0.35">
      <c r="A2" s="748" t="s">
        <v>841</v>
      </c>
      <c r="B2" s="748"/>
      <c r="C2" s="748"/>
      <c r="D2" s="748"/>
      <c r="E2" s="748"/>
      <c r="F2" s="748"/>
      <c r="G2" s="748"/>
      <c r="H2" s="748"/>
      <c r="I2" s="748"/>
      <c r="J2" s="748"/>
    </row>
    <row r="3" spans="1:12" s="165" customFormat="1" ht="44.35" customHeight="1" x14ac:dyDescent="0.3">
      <c r="A3" s="166" t="s">
        <v>329</v>
      </c>
      <c r="B3" s="3" t="s">
        <v>879</v>
      </c>
      <c r="C3" s="4" t="s">
        <v>880</v>
      </c>
      <c r="D3" s="4" t="s">
        <v>878</v>
      </c>
      <c r="E3" s="190" t="s">
        <v>214</v>
      </c>
      <c r="F3" s="167" t="s">
        <v>330</v>
      </c>
      <c r="G3" s="3" t="s">
        <v>879</v>
      </c>
      <c r="H3" s="4" t="s">
        <v>880</v>
      </c>
      <c r="I3" s="4" t="s">
        <v>878</v>
      </c>
      <c r="J3" s="105" t="s">
        <v>214</v>
      </c>
      <c r="K3" s="168"/>
    </row>
    <row r="4" spans="1:12" ht="30.75" customHeight="1" x14ac:dyDescent="0.3">
      <c r="A4" s="169" t="s">
        <v>365</v>
      </c>
      <c r="B4" s="28">
        <f>'4.sz.tábla'!B5</f>
        <v>25513930</v>
      </c>
      <c r="C4" s="28">
        <f>'4.sz.tábla'!C5</f>
        <v>30786309</v>
      </c>
      <c r="D4" s="28">
        <f>'4.sz.tábla'!D5</f>
        <v>31329277</v>
      </c>
      <c r="E4" s="185">
        <f>D4/C4*100</f>
        <v>101.7636670898093</v>
      </c>
      <c r="F4" s="170" t="s">
        <v>366</v>
      </c>
      <c r="G4" s="28">
        <f>'6.sz.tábla'!B5</f>
        <v>9751000</v>
      </c>
      <c r="H4" s="28">
        <f>'6.sz.tábla'!C5</f>
        <v>12283756</v>
      </c>
      <c r="I4" s="28">
        <f>'6.sz.tábla'!D5</f>
        <v>12178327</v>
      </c>
      <c r="J4" s="113">
        <f>I4/H4*100</f>
        <v>99.141720170931436</v>
      </c>
      <c r="K4" s="171"/>
    </row>
    <row r="5" spans="1:12" ht="31.05" x14ac:dyDescent="0.3">
      <c r="A5" s="169" t="s">
        <v>367</v>
      </c>
      <c r="B5" s="28">
        <f>'4.sz.tábla'!B7</f>
        <v>11333000</v>
      </c>
      <c r="C5" s="28">
        <f>'4.sz.tábla'!C7</f>
        <v>11333000</v>
      </c>
      <c r="D5" s="28">
        <f>'4.sz.tábla'!D7</f>
        <v>14672347</v>
      </c>
      <c r="E5" s="185">
        <f t="shared" ref="E5:E23" si="0">D5/C5*100</f>
        <v>129.46569310862083</v>
      </c>
      <c r="F5" s="170" t="s">
        <v>368</v>
      </c>
      <c r="G5" s="170">
        <f>'6.sz.tábla'!B6</f>
        <v>2092100</v>
      </c>
      <c r="H5" s="170">
        <f>'6.sz.tábla'!C6</f>
        <v>2521370</v>
      </c>
      <c r="I5" s="170">
        <f>'6.sz.tábla'!D6</f>
        <v>2451629</v>
      </c>
      <c r="J5" s="113">
        <f t="shared" ref="J5:J23" si="1">I5/H5*100</f>
        <v>97.234003736064125</v>
      </c>
      <c r="K5" s="171"/>
    </row>
    <row r="6" spans="1:12" x14ac:dyDescent="0.3">
      <c r="A6" s="172" t="s">
        <v>369</v>
      </c>
      <c r="B6" s="28">
        <f>'4.sz.tábla'!B8</f>
        <v>3135070</v>
      </c>
      <c r="C6" s="28">
        <f>'4.sz.tábla'!C8</f>
        <v>3202070</v>
      </c>
      <c r="D6" s="28">
        <f>'4.sz.tábla'!D8</f>
        <v>3406011</v>
      </c>
      <c r="E6" s="185">
        <f t="shared" si="0"/>
        <v>106.3690362796566</v>
      </c>
      <c r="F6" s="170" t="s">
        <v>370</v>
      </c>
      <c r="G6" s="28">
        <f>'6.sz.tábla'!B7</f>
        <v>12859500</v>
      </c>
      <c r="H6" s="28">
        <f>'6.sz.tábla'!C7</f>
        <v>14477253</v>
      </c>
      <c r="I6" s="28">
        <f>'6.sz.tábla'!D7</f>
        <v>11466952</v>
      </c>
      <c r="J6" s="113">
        <f t="shared" si="1"/>
        <v>79.206683754162484</v>
      </c>
      <c r="K6" s="171"/>
      <c r="L6" s="173"/>
    </row>
    <row r="7" spans="1:12" ht="46.55" x14ac:dyDescent="0.3">
      <c r="A7" s="169" t="s">
        <v>371</v>
      </c>
      <c r="B7" s="28">
        <f>'4.sz.tábla'!B10</f>
        <v>0</v>
      </c>
      <c r="C7" s="28">
        <f>'4.sz.tábla'!C10</f>
        <v>0</v>
      </c>
      <c r="D7" s="28">
        <f>'4.sz.tábla'!D10</f>
        <v>0</v>
      </c>
      <c r="E7" s="185"/>
      <c r="F7" s="170" t="s">
        <v>372</v>
      </c>
      <c r="G7" s="28">
        <f>'6.sz.tábla'!B25</f>
        <v>1810000</v>
      </c>
      <c r="H7" s="28">
        <f>'6.sz.tábla'!C25</f>
        <v>1810000</v>
      </c>
      <c r="I7" s="28">
        <f>'6.sz.tábla'!D25</f>
        <v>1075000</v>
      </c>
      <c r="J7" s="113">
        <f t="shared" si="1"/>
        <v>59.392265193370164</v>
      </c>
      <c r="K7" s="171"/>
    </row>
    <row r="8" spans="1:12" ht="32.950000000000003" customHeight="1" x14ac:dyDescent="0.3">
      <c r="A8" s="172"/>
      <c r="B8" s="28"/>
      <c r="C8" s="28"/>
      <c r="D8" s="28"/>
      <c r="E8" s="185"/>
      <c r="F8" s="170" t="s">
        <v>299</v>
      </c>
      <c r="G8" s="28">
        <f>'6.sz.tábla'!B27</f>
        <v>12249000</v>
      </c>
      <c r="H8" s="28">
        <f>'6.sz.tábla'!C27</f>
        <v>11986104</v>
      </c>
      <c r="I8" s="28">
        <f>'6.sz.tábla'!D27</f>
        <v>11819454</v>
      </c>
      <c r="J8" s="113">
        <f t="shared" si="1"/>
        <v>98.609639963077242</v>
      </c>
      <c r="K8" s="171"/>
    </row>
    <row r="9" spans="1:12" x14ac:dyDescent="0.3">
      <c r="A9" s="172"/>
      <c r="B9" s="28"/>
      <c r="C9" s="28"/>
      <c r="D9" s="28"/>
      <c r="E9" s="185"/>
      <c r="F9" s="170" t="s">
        <v>373</v>
      </c>
      <c r="G9" s="28">
        <f>'6.sz.tábla'!B29</f>
        <v>0</v>
      </c>
      <c r="H9" s="28">
        <f>'6.sz.tábla'!C29</f>
        <v>0</v>
      </c>
      <c r="I9" s="28">
        <f>'6.sz.tábla'!D29</f>
        <v>0</v>
      </c>
      <c r="J9" s="113"/>
      <c r="K9" s="171"/>
    </row>
    <row r="10" spans="1:12" ht="26.05" x14ac:dyDescent="0.3">
      <c r="A10" s="169"/>
      <c r="B10" s="28"/>
      <c r="C10" s="28"/>
      <c r="D10" s="28"/>
      <c r="E10" s="185"/>
      <c r="F10" s="164" t="s">
        <v>374</v>
      </c>
      <c r="G10" s="28">
        <f>'6.sz.tábla'!B34</f>
        <v>11209000</v>
      </c>
      <c r="H10" s="28">
        <f>'6.sz.tábla'!C34</f>
        <v>10432704</v>
      </c>
      <c r="I10" s="28">
        <f>'6.sz.tábla'!D34</f>
        <v>10376054</v>
      </c>
      <c r="J10" s="113">
        <f t="shared" si="1"/>
        <v>99.45699600026991</v>
      </c>
      <c r="K10" s="171"/>
    </row>
    <row r="11" spans="1:12" ht="26.05" x14ac:dyDescent="0.3">
      <c r="A11" s="174"/>
      <c r="B11" s="28"/>
      <c r="C11" s="28"/>
      <c r="D11" s="28"/>
      <c r="E11" s="185"/>
      <c r="F11" s="164" t="s">
        <v>375</v>
      </c>
      <c r="G11" s="170">
        <f>'6.sz.tábla'!B37</f>
        <v>1040000</v>
      </c>
      <c r="H11" s="170">
        <f>'6.sz.tábla'!C37</f>
        <v>1553400</v>
      </c>
      <c r="I11" s="170">
        <f>'6.sz.tábla'!D37</f>
        <v>1443400</v>
      </c>
      <c r="J11" s="113">
        <f t="shared" si="1"/>
        <v>92.918758851551431</v>
      </c>
      <c r="K11" s="171"/>
    </row>
    <row r="12" spans="1:12" ht="38.25" customHeight="1" x14ac:dyDescent="0.3">
      <c r="A12" s="169"/>
      <c r="B12" s="28"/>
      <c r="C12" s="28"/>
      <c r="D12" s="28"/>
      <c r="E12" s="185"/>
      <c r="F12" s="164" t="s">
        <v>376</v>
      </c>
      <c r="G12" s="28"/>
      <c r="H12" s="28"/>
      <c r="I12" s="28"/>
      <c r="J12" s="113"/>
      <c r="K12" s="171"/>
    </row>
    <row r="13" spans="1:12" ht="26.05" x14ac:dyDescent="0.3">
      <c r="A13" s="172"/>
      <c r="B13" s="28"/>
      <c r="C13" s="28"/>
      <c r="D13" s="28"/>
      <c r="E13" s="185"/>
      <c r="F13" s="164" t="s">
        <v>377</v>
      </c>
      <c r="G13" s="28">
        <f>'4.sz.tábla'!B27</f>
        <v>17786400</v>
      </c>
      <c r="H13" s="28">
        <f>'4.sz.tábla'!C27</f>
        <v>11503451</v>
      </c>
      <c r="I13" s="28">
        <f>'4.sz.tábla'!D27</f>
        <v>0</v>
      </c>
      <c r="J13" s="113">
        <f t="shared" si="1"/>
        <v>0</v>
      </c>
      <c r="K13" s="171"/>
    </row>
    <row r="14" spans="1:12" s="32" customFormat="1" ht="31.05" x14ac:dyDescent="0.3">
      <c r="A14" s="175" t="s">
        <v>331</v>
      </c>
      <c r="B14" s="31">
        <f t="shared" ref="B14:D14" si="2">SUM(B4:B13)</f>
        <v>39982000</v>
      </c>
      <c r="C14" s="31">
        <f t="shared" si="2"/>
        <v>45321379</v>
      </c>
      <c r="D14" s="31">
        <f t="shared" si="2"/>
        <v>49407635</v>
      </c>
      <c r="E14" s="186">
        <f t="shared" si="0"/>
        <v>109.01617755276159</v>
      </c>
      <c r="F14" s="176" t="s">
        <v>332</v>
      </c>
      <c r="G14" s="31">
        <f>G4+G5+G6+G7+G8+G13</f>
        <v>56548000</v>
      </c>
      <c r="H14" s="31">
        <f t="shared" ref="H14:I14" si="3">H4+H5+H6+H7+H8+H13</f>
        <v>54581934</v>
      </c>
      <c r="I14" s="31">
        <f t="shared" si="3"/>
        <v>38991362</v>
      </c>
      <c r="J14" s="114">
        <f t="shared" si="1"/>
        <v>71.43638772492011</v>
      </c>
      <c r="K14" s="177"/>
    </row>
    <row r="15" spans="1:12" s="32" customFormat="1" x14ac:dyDescent="0.3">
      <c r="A15" s="175" t="s">
        <v>333</v>
      </c>
      <c r="B15" s="31"/>
      <c r="C15" s="31"/>
      <c r="D15" s="31">
        <f>D14-I14</f>
        <v>10416273</v>
      </c>
      <c r="E15" s="185"/>
      <c r="F15" s="176" t="s">
        <v>334</v>
      </c>
      <c r="G15" s="31">
        <f>G14-B14</f>
        <v>16566000</v>
      </c>
      <c r="H15" s="31">
        <f>H14-C14</f>
        <v>9260555</v>
      </c>
      <c r="I15" s="31"/>
      <c r="J15" s="113"/>
      <c r="K15" s="177"/>
    </row>
    <row r="16" spans="1:12" s="32" customFormat="1" ht="31.75" customHeight="1" x14ac:dyDescent="0.3">
      <c r="A16" s="175" t="s">
        <v>402</v>
      </c>
      <c r="B16" s="31">
        <f>SUM(B17)</f>
        <v>33500000</v>
      </c>
      <c r="C16" s="31">
        <f>SUM(C17)</f>
        <v>34311569</v>
      </c>
      <c r="D16" s="31">
        <f>SUM(D17)</f>
        <v>34311569</v>
      </c>
      <c r="E16" s="186">
        <f t="shared" si="0"/>
        <v>100</v>
      </c>
      <c r="F16" s="176" t="s">
        <v>336</v>
      </c>
      <c r="G16" s="31">
        <f>SUM(G17:G22)</f>
        <v>1318000</v>
      </c>
      <c r="H16" s="31">
        <f>SUM(H17:H22)</f>
        <v>2173813</v>
      </c>
      <c r="I16" s="31">
        <f>SUM(I17:I22)</f>
        <v>52173813</v>
      </c>
      <c r="J16" s="114">
        <f t="shared" si="1"/>
        <v>2400.1058508712572</v>
      </c>
      <c r="K16" s="177"/>
    </row>
    <row r="17" spans="1:11" x14ac:dyDescent="0.3">
      <c r="A17" s="172" t="s">
        <v>378</v>
      </c>
      <c r="B17" s="28">
        <f>'5.sz.tábla'!B67</f>
        <v>33500000</v>
      </c>
      <c r="C17" s="28">
        <f>'5.sz.tábla'!C67</f>
        <v>34311569</v>
      </c>
      <c r="D17" s="28">
        <f>'5.sz.tábla'!D67</f>
        <v>34311569</v>
      </c>
      <c r="E17" s="185">
        <f t="shared" si="0"/>
        <v>100</v>
      </c>
      <c r="F17" s="170"/>
      <c r="G17" s="28"/>
      <c r="H17" s="28"/>
      <c r="I17" s="28"/>
      <c r="J17" s="113"/>
      <c r="K17" s="171"/>
    </row>
    <row r="18" spans="1:11" s="32" customFormat="1" ht="30.05" customHeight="1" x14ac:dyDescent="0.3">
      <c r="A18" s="175" t="s">
        <v>403</v>
      </c>
      <c r="B18" s="176">
        <f>SUM(B19:B22)</f>
        <v>330000</v>
      </c>
      <c r="C18" s="176">
        <f>SUM(C19:C22)</f>
        <v>2315879</v>
      </c>
      <c r="D18" s="176">
        <f>SUM(D19:D22)</f>
        <v>52315879</v>
      </c>
      <c r="E18" s="186">
        <f t="shared" si="0"/>
        <v>2259.0074438258648</v>
      </c>
      <c r="F18" s="178"/>
      <c r="G18" s="31"/>
      <c r="H18" s="28"/>
      <c r="I18" s="28"/>
      <c r="J18" s="113"/>
      <c r="K18" s="177"/>
    </row>
    <row r="19" spans="1:11" ht="29.25" customHeight="1" x14ac:dyDescent="0.3">
      <c r="A19" s="172" t="s">
        <v>381</v>
      </c>
      <c r="B19" s="28"/>
      <c r="C19" s="28"/>
      <c r="D19" s="28"/>
      <c r="E19" s="185"/>
      <c r="F19" s="170" t="s">
        <v>382</v>
      </c>
      <c r="G19" s="31"/>
      <c r="H19" s="28"/>
      <c r="I19" s="28"/>
      <c r="J19" s="113"/>
      <c r="K19" s="171"/>
    </row>
    <row r="20" spans="1:11" ht="31.05" x14ac:dyDescent="0.3">
      <c r="A20" s="179" t="s">
        <v>383</v>
      </c>
      <c r="B20" s="28"/>
      <c r="C20" s="28">
        <v>0</v>
      </c>
      <c r="D20" s="28">
        <f>'5.sz.tábla'!D71</f>
        <v>50000000</v>
      </c>
      <c r="E20" s="185"/>
      <c r="F20" s="178" t="s">
        <v>380</v>
      </c>
      <c r="G20" s="28">
        <f>'[1]1.sz.tábla '!B36</f>
        <v>0</v>
      </c>
      <c r="H20" s="28"/>
      <c r="I20" s="28">
        <v>50000000</v>
      </c>
      <c r="J20" s="113"/>
      <c r="K20" s="171"/>
    </row>
    <row r="21" spans="1:11" ht="16.100000000000001" thickBot="1" x14ac:dyDescent="0.35">
      <c r="A21" s="557"/>
      <c r="B21" s="558"/>
      <c r="C21" s="558"/>
      <c r="D21" s="558"/>
      <c r="E21" s="559"/>
      <c r="F21" s="560"/>
      <c r="G21" s="558"/>
      <c r="H21" s="558"/>
      <c r="I21" s="558"/>
      <c r="J21" s="561"/>
      <c r="K21" s="171"/>
    </row>
    <row r="22" spans="1:11" ht="31.05" x14ac:dyDescent="0.3">
      <c r="A22" s="562" t="s">
        <v>842</v>
      </c>
      <c r="B22" s="563">
        <f>'5.sz.tábla'!B72</f>
        <v>330000</v>
      </c>
      <c r="C22" s="563">
        <f>'5.sz.tábla'!C72</f>
        <v>2315879</v>
      </c>
      <c r="D22" s="563">
        <f>'5.sz.tábla'!D72</f>
        <v>2315879</v>
      </c>
      <c r="E22" s="564">
        <f t="shared" si="0"/>
        <v>100</v>
      </c>
      <c r="F22" s="565" t="s">
        <v>379</v>
      </c>
      <c r="G22" s="563">
        <f>'4.sz.tábla'!B34</f>
        <v>1318000</v>
      </c>
      <c r="H22" s="563">
        <f>'4.sz.tábla'!C34</f>
        <v>2173813</v>
      </c>
      <c r="I22" s="563">
        <f>'4.sz.tábla'!D34</f>
        <v>2173813</v>
      </c>
      <c r="J22" s="566">
        <f t="shared" ref="J22" si="4">I22/H22*100</f>
        <v>100</v>
      </c>
      <c r="K22" s="171"/>
    </row>
    <row r="23" spans="1:11" ht="20.25" customHeight="1" thickBot="1" x14ac:dyDescent="0.35">
      <c r="A23" s="180" t="s">
        <v>338</v>
      </c>
      <c r="B23" s="181">
        <f>B14+B16+B18</f>
        <v>73812000</v>
      </c>
      <c r="C23" s="181">
        <f>C14+C16+C18</f>
        <v>81948827</v>
      </c>
      <c r="D23" s="181">
        <f>D14+D16+D18</f>
        <v>136035083</v>
      </c>
      <c r="E23" s="187">
        <f t="shared" si="0"/>
        <v>166.0000368278609</v>
      </c>
      <c r="F23" s="182" t="s">
        <v>339</v>
      </c>
      <c r="G23" s="181">
        <f>G14+G16</f>
        <v>57866000</v>
      </c>
      <c r="H23" s="181">
        <f>H16+H14</f>
        <v>56755747</v>
      </c>
      <c r="I23" s="181">
        <f>I16+I14</f>
        <v>91165175</v>
      </c>
      <c r="J23" s="189">
        <f t="shared" si="1"/>
        <v>160.62721366349032</v>
      </c>
      <c r="K23" s="171"/>
    </row>
    <row r="26" spans="1:11" ht="15.8" customHeight="1" x14ac:dyDescent="0.3">
      <c r="A26" s="749" t="s">
        <v>843</v>
      </c>
      <c r="B26" s="749"/>
      <c r="C26" s="749"/>
      <c r="D26" s="749"/>
      <c r="E26" s="749"/>
      <c r="F26" s="749"/>
      <c r="G26" s="749"/>
      <c r="H26" s="749"/>
      <c r="I26" s="749"/>
      <c r="J26" s="749"/>
    </row>
    <row r="27" spans="1:11" ht="16.100000000000001" thickBot="1" x14ac:dyDescent="0.35"/>
    <row r="28" spans="1:11" s="165" customFormat="1" ht="46.55" x14ac:dyDescent="0.3">
      <c r="A28" s="166" t="s">
        <v>340</v>
      </c>
      <c r="B28" s="3" t="s">
        <v>879</v>
      </c>
      <c r="C28" s="4" t="s">
        <v>880</v>
      </c>
      <c r="D28" s="4" t="s">
        <v>878</v>
      </c>
      <c r="E28" s="190" t="s">
        <v>214</v>
      </c>
      <c r="F28" s="167" t="s">
        <v>341</v>
      </c>
      <c r="G28" s="3" t="s">
        <v>879</v>
      </c>
      <c r="H28" s="4" t="s">
        <v>880</v>
      </c>
      <c r="I28" s="4" t="s">
        <v>878</v>
      </c>
      <c r="J28" s="105" t="s">
        <v>214</v>
      </c>
    </row>
    <row r="29" spans="1:11" ht="46.55" x14ac:dyDescent="0.3">
      <c r="A29" s="169" t="s">
        <v>384</v>
      </c>
      <c r="B29" s="28">
        <f>'4.sz.tábla'!B6</f>
        <v>0</v>
      </c>
      <c r="C29" s="28">
        <f>'4.sz.tábla'!C6</f>
        <v>24263473</v>
      </c>
      <c r="D29" s="28">
        <f>'4.sz.tábla'!D6</f>
        <v>24263473</v>
      </c>
      <c r="E29" s="185">
        <f>D29/C29*100</f>
        <v>100</v>
      </c>
      <c r="F29" s="170" t="s">
        <v>385</v>
      </c>
      <c r="G29" s="28">
        <f>'4.sz.tábla'!B23</f>
        <v>4331000</v>
      </c>
      <c r="H29" s="28">
        <f>'4.sz.tábla'!C23</f>
        <v>12569845</v>
      </c>
      <c r="I29" s="28">
        <f>'4.sz.tábla'!D23</f>
        <v>9136557</v>
      </c>
      <c r="J29" s="113">
        <f>I29/H29*100</f>
        <v>72.686313952160901</v>
      </c>
    </row>
    <row r="30" spans="1:11" ht="31.05" x14ac:dyDescent="0.3">
      <c r="A30" s="172" t="s">
        <v>386</v>
      </c>
      <c r="B30" s="28">
        <f>'4.sz.tábla'!B9</f>
        <v>0</v>
      </c>
      <c r="C30" s="28">
        <f>'4.sz.tábla'!C9</f>
        <v>0</v>
      </c>
      <c r="D30" s="28">
        <f>'4.sz.tábla'!D9</f>
        <v>350550</v>
      </c>
      <c r="E30" s="185"/>
      <c r="F30" s="170" t="s">
        <v>387</v>
      </c>
      <c r="G30" s="170"/>
      <c r="H30" s="170"/>
      <c r="I30" s="170"/>
      <c r="J30" s="113"/>
    </row>
    <row r="31" spans="1:11" ht="31.05" x14ac:dyDescent="0.3">
      <c r="A31" s="172" t="s">
        <v>388</v>
      </c>
      <c r="B31" s="28">
        <f>'4.sz.tábla'!B11</f>
        <v>0</v>
      </c>
      <c r="C31" s="28">
        <f>'4.sz.tábla'!C11</f>
        <v>0</v>
      </c>
      <c r="D31" s="28">
        <f>'4.sz.tábla'!D11</f>
        <v>0</v>
      </c>
      <c r="E31" s="185"/>
      <c r="F31" s="170" t="s">
        <v>389</v>
      </c>
      <c r="G31" s="28">
        <f>'4.sz.tábla'!B24</f>
        <v>11615000</v>
      </c>
      <c r="H31" s="28">
        <f>'4.sz.tábla'!C24</f>
        <v>36855058</v>
      </c>
      <c r="I31" s="28">
        <f>'4.sz.tábla'!D24</f>
        <v>31667183</v>
      </c>
      <c r="J31" s="113">
        <f t="shared" ref="J31:J45" si="5">I31/H31*100</f>
        <v>85.923573909448194</v>
      </c>
    </row>
    <row r="32" spans="1:11" x14ac:dyDescent="0.3">
      <c r="A32" s="172"/>
      <c r="B32" s="28"/>
      <c r="C32" s="28"/>
      <c r="D32" s="28"/>
      <c r="E32" s="185"/>
      <c r="F32" s="170" t="s">
        <v>390</v>
      </c>
      <c r="G32" s="28">
        <f>'4.sz.tábla'!B25</f>
        <v>0</v>
      </c>
      <c r="H32" s="28">
        <f>'4.sz.tábla'!C25</f>
        <v>31650</v>
      </c>
      <c r="I32" s="28">
        <f>'4.sz.tábla'!D25</f>
        <v>31650</v>
      </c>
      <c r="J32" s="113">
        <f t="shared" si="5"/>
        <v>100</v>
      </c>
    </row>
    <row r="33" spans="1:10" ht="31.05" x14ac:dyDescent="0.3">
      <c r="A33" s="172"/>
      <c r="B33" s="170"/>
      <c r="C33" s="170"/>
      <c r="D33" s="170"/>
      <c r="E33" s="185"/>
      <c r="F33" s="170" t="s">
        <v>391</v>
      </c>
      <c r="G33" s="170"/>
      <c r="H33" s="170"/>
      <c r="I33" s="170"/>
      <c r="J33" s="113"/>
    </row>
    <row r="34" spans="1:10" ht="27" customHeight="1" x14ac:dyDescent="0.3">
      <c r="A34" s="172"/>
      <c r="B34" s="170"/>
      <c r="C34" s="170"/>
      <c r="D34" s="170"/>
      <c r="E34" s="185"/>
      <c r="F34" s="183" t="s">
        <v>392</v>
      </c>
      <c r="G34" s="40"/>
      <c r="H34" s="40"/>
      <c r="I34" s="40"/>
      <c r="J34" s="113"/>
    </row>
    <row r="35" spans="1:10" ht="46.55" x14ac:dyDescent="0.3">
      <c r="A35" s="172"/>
      <c r="B35" s="28"/>
      <c r="C35" s="28"/>
      <c r="D35" s="28"/>
      <c r="E35" s="185"/>
      <c r="F35" s="170" t="s">
        <v>393</v>
      </c>
      <c r="G35" s="28"/>
      <c r="H35" s="28"/>
      <c r="I35" s="28"/>
      <c r="J35" s="113"/>
    </row>
    <row r="36" spans="1:10" ht="46.55" x14ac:dyDescent="0.3">
      <c r="A36" s="172"/>
      <c r="B36" s="28"/>
      <c r="C36" s="28"/>
      <c r="D36" s="28"/>
      <c r="E36" s="185"/>
      <c r="F36" s="170" t="s">
        <v>394</v>
      </c>
      <c r="G36" s="28"/>
      <c r="H36" s="28"/>
      <c r="I36" s="28"/>
      <c r="J36" s="113"/>
    </row>
    <row r="37" spans="1:10" s="32" customFormat="1" ht="31.05" x14ac:dyDescent="0.3">
      <c r="A37" s="175" t="s">
        <v>342</v>
      </c>
      <c r="B37" s="31">
        <f t="shared" ref="B37:D37" si="6">SUM(B29:B35)</f>
        <v>0</v>
      </c>
      <c r="C37" s="31">
        <f t="shared" si="6"/>
        <v>24263473</v>
      </c>
      <c r="D37" s="31">
        <f t="shared" si="6"/>
        <v>24614023</v>
      </c>
      <c r="E37" s="186">
        <f t="shared" ref="E37:E45" si="7">D37/C37*100</f>
        <v>101.44476431712806</v>
      </c>
      <c r="F37" s="176" t="s">
        <v>343</v>
      </c>
      <c r="G37" s="31">
        <f>SUM(G29:G32)</f>
        <v>15946000</v>
      </c>
      <c r="H37" s="31">
        <f t="shared" ref="H37:I37" si="8">SUM(H29:H32)</f>
        <v>49456553</v>
      </c>
      <c r="I37" s="31">
        <f t="shared" si="8"/>
        <v>40835390</v>
      </c>
      <c r="J37" s="114">
        <f t="shared" si="5"/>
        <v>82.568208908534331</v>
      </c>
    </row>
    <row r="38" spans="1:10" s="32" customFormat="1" x14ac:dyDescent="0.3">
      <c r="A38" s="175" t="s">
        <v>344</v>
      </c>
      <c r="B38" s="31"/>
      <c r="C38" s="31"/>
      <c r="D38" s="31"/>
      <c r="E38" s="186"/>
      <c r="F38" s="176" t="s">
        <v>345</v>
      </c>
      <c r="G38" s="31">
        <f>G37-B37</f>
        <v>15946000</v>
      </c>
      <c r="H38" s="31">
        <f>H37-C37</f>
        <v>25193080</v>
      </c>
      <c r="I38" s="31">
        <f>I37-D37</f>
        <v>16221367</v>
      </c>
      <c r="J38" s="113"/>
    </row>
    <row r="39" spans="1:10" s="32" customFormat="1" ht="46.55" x14ac:dyDescent="0.3">
      <c r="A39" s="175" t="s">
        <v>346</v>
      </c>
      <c r="B39" s="31">
        <f>SUM(B40)</f>
        <v>0</v>
      </c>
      <c r="C39" s="31">
        <f t="shared" ref="C39:D39" si="9">SUM(C40)</f>
        <v>0</v>
      </c>
      <c r="D39" s="31">
        <f t="shared" si="9"/>
        <v>0</v>
      </c>
      <c r="E39" s="186">
        <v>0</v>
      </c>
      <c r="F39" s="176" t="s">
        <v>347</v>
      </c>
      <c r="G39" s="31">
        <f>SUM(G40:G43)</f>
        <v>0</v>
      </c>
      <c r="H39" s="31">
        <f>SUM(H40:H43)</f>
        <v>0</v>
      </c>
      <c r="I39" s="31">
        <f>SUM(I40:I43)</f>
        <v>0</v>
      </c>
      <c r="J39" s="114">
        <v>0</v>
      </c>
    </row>
    <row r="40" spans="1:10" x14ac:dyDescent="0.3">
      <c r="A40" s="172" t="s">
        <v>395</v>
      </c>
      <c r="B40" s="28"/>
      <c r="C40" s="28"/>
      <c r="D40" s="28"/>
      <c r="E40" s="185"/>
      <c r="F40" s="170" t="s">
        <v>396</v>
      </c>
      <c r="G40" s="28"/>
      <c r="H40" s="28"/>
      <c r="I40" s="28"/>
      <c r="J40" s="113"/>
    </row>
    <row r="41" spans="1:10" x14ac:dyDescent="0.3">
      <c r="A41" s="567"/>
      <c r="B41" s="558"/>
      <c r="C41" s="558"/>
      <c r="D41" s="558"/>
      <c r="E41" s="559"/>
      <c r="F41" s="568"/>
      <c r="G41" s="558"/>
      <c r="H41" s="558"/>
      <c r="I41" s="558"/>
      <c r="J41" s="561"/>
    </row>
    <row r="42" spans="1:10" ht="46.55" x14ac:dyDescent="0.3">
      <c r="A42" s="176" t="s">
        <v>348</v>
      </c>
      <c r="B42" s="31">
        <f t="shared" ref="B42:D42" si="10">SUM(B43:B44)</f>
        <v>0</v>
      </c>
      <c r="C42" s="31">
        <f t="shared" si="10"/>
        <v>0</v>
      </c>
      <c r="D42" s="31">
        <f t="shared" si="10"/>
        <v>0</v>
      </c>
      <c r="E42" s="186">
        <v>0</v>
      </c>
      <c r="F42" s="170" t="s">
        <v>397</v>
      </c>
      <c r="G42" s="28"/>
      <c r="H42" s="28"/>
      <c r="I42" s="28"/>
      <c r="J42" s="185"/>
    </row>
    <row r="43" spans="1:10" ht="31.05" x14ac:dyDescent="0.3">
      <c r="A43" s="172" t="s">
        <v>398</v>
      </c>
      <c r="B43" s="28"/>
      <c r="C43" s="28"/>
      <c r="D43" s="28"/>
      <c r="E43" s="185"/>
      <c r="F43" s="170" t="s">
        <v>399</v>
      </c>
      <c r="G43" s="28"/>
      <c r="H43" s="28"/>
      <c r="I43" s="28"/>
      <c r="J43" s="113"/>
    </row>
    <row r="44" spans="1:10" ht="31.05" x14ac:dyDescent="0.3">
      <c r="A44" s="179" t="s">
        <v>400</v>
      </c>
      <c r="B44" s="28"/>
      <c r="C44" s="28"/>
      <c r="D44" s="28"/>
      <c r="E44" s="185"/>
      <c r="F44" s="170"/>
      <c r="G44" s="28"/>
      <c r="H44" s="28"/>
      <c r="I44" s="28"/>
      <c r="J44" s="113"/>
    </row>
    <row r="45" spans="1:10" s="32" customFormat="1" ht="23.3" customHeight="1" thickBot="1" x14ac:dyDescent="0.35">
      <c r="A45" s="180" t="s">
        <v>349</v>
      </c>
      <c r="B45" s="181">
        <f>B37+B39+B42</f>
        <v>0</v>
      </c>
      <c r="C45" s="181">
        <f>C37+C39+C42</f>
        <v>24263473</v>
      </c>
      <c r="D45" s="181">
        <f>D37+D39+D42</f>
        <v>24614023</v>
      </c>
      <c r="E45" s="187">
        <f t="shared" si="7"/>
        <v>101.44476431712806</v>
      </c>
      <c r="F45" s="182" t="s">
        <v>350</v>
      </c>
      <c r="G45" s="181">
        <f>G37+G39</f>
        <v>15946000</v>
      </c>
      <c r="H45" s="181">
        <f>H37+H39</f>
        <v>49456553</v>
      </c>
      <c r="I45" s="181">
        <f>I37+I39</f>
        <v>40835390</v>
      </c>
      <c r="J45" s="189">
        <f t="shared" si="5"/>
        <v>82.568208908534331</v>
      </c>
    </row>
    <row r="46" spans="1:10" x14ac:dyDescent="0.3">
      <c r="A46" s="184"/>
      <c r="B46" s="177"/>
      <c r="C46" s="177"/>
      <c r="D46" s="177"/>
      <c r="E46" s="188"/>
      <c r="F46" s="184"/>
      <c r="G46" s="177"/>
      <c r="H46" s="177"/>
      <c r="I46" s="177"/>
      <c r="J46" s="188"/>
    </row>
    <row r="47" spans="1:10" ht="15.8" customHeight="1" x14ac:dyDescent="0.3">
      <c r="A47" s="749" t="s">
        <v>844</v>
      </c>
      <c r="B47" s="749"/>
      <c r="C47" s="749"/>
      <c r="D47" s="749"/>
      <c r="E47" s="749"/>
      <c r="F47" s="749"/>
      <c r="G47" s="749"/>
      <c r="H47" s="749"/>
      <c r="I47" s="749"/>
      <c r="J47" s="749"/>
    </row>
    <row r="48" spans="1:10" ht="16.100000000000001" thickBot="1" x14ac:dyDescent="0.35"/>
    <row r="49" spans="1:10" s="165" customFormat="1" ht="46.55" x14ac:dyDescent="0.3">
      <c r="A49" s="166" t="s">
        <v>351</v>
      </c>
      <c r="B49" s="3" t="s">
        <v>879</v>
      </c>
      <c r="C49" s="4" t="s">
        <v>880</v>
      </c>
      <c r="D49" s="4" t="s">
        <v>878</v>
      </c>
      <c r="E49" s="190" t="s">
        <v>214</v>
      </c>
      <c r="F49" s="167" t="s">
        <v>352</v>
      </c>
      <c r="G49" s="3" t="s">
        <v>879</v>
      </c>
      <c r="H49" s="4" t="s">
        <v>880</v>
      </c>
      <c r="I49" s="4" t="s">
        <v>878</v>
      </c>
      <c r="J49" s="105" t="s">
        <v>214</v>
      </c>
    </row>
    <row r="50" spans="1:10" ht="31.05" x14ac:dyDescent="0.3">
      <c r="A50" s="172" t="s">
        <v>353</v>
      </c>
      <c r="B50" s="28">
        <f>B14</f>
        <v>39982000</v>
      </c>
      <c r="C50" s="28">
        <f>C14</f>
        <v>45321379</v>
      </c>
      <c r="D50" s="28">
        <f>D14</f>
        <v>49407635</v>
      </c>
      <c r="E50" s="185">
        <f>D50/C50*100</f>
        <v>109.01617755276159</v>
      </c>
      <c r="F50" s="170" t="s">
        <v>354</v>
      </c>
      <c r="G50" s="28">
        <f>G14</f>
        <v>56548000</v>
      </c>
      <c r="H50" s="28">
        <f>H14</f>
        <v>54581934</v>
      </c>
      <c r="I50" s="28">
        <f>I14</f>
        <v>38991362</v>
      </c>
      <c r="J50" s="113">
        <f>I50/H50*100</f>
        <v>71.43638772492011</v>
      </c>
    </row>
    <row r="51" spans="1:10" ht="31.05" x14ac:dyDescent="0.3">
      <c r="A51" s="172" t="s">
        <v>355</v>
      </c>
      <c r="B51" s="28">
        <f>B37</f>
        <v>0</v>
      </c>
      <c r="C51" s="28">
        <f>C37</f>
        <v>24263473</v>
      </c>
      <c r="D51" s="28">
        <f>D37</f>
        <v>24614023</v>
      </c>
      <c r="E51" s="185">
        <f t="shared" ref="E51:E60" si="11">D51/C51*100</f>
        <v>101.44476431712806</v>
      </c>
      <c r="F51" s="170" t="s">
        <v>356</v>
      </c>
      <c r="G51" s="28">
        <f>G37</f>
        <v>15946000</v>
      </c>
      <c r="H51" s="28">
        <f>H37</f>
        <v>49456553</v>
      </c>
      <c r="I51" s="28">
        <f>I37</f>
        <v>40835390</v>
      </c>
      <c r="J51" s="113">
        <f t="shared" ref="J51:J60" si="12">I51/H51*100</f>
        <v>82.568208908534331</v>
      </c>
    </row>
    <row r="52" spans="1:10" s="32" customFormat="1" ht="31.05" x14ac:dyDescent="0.3">
      <c r="A52" s="175" t="s">
        <v>193</v>
      </c>
      <c r="B52" s="31">
        <f>SUM(B50:B51)</f>
        <v>39982000</v>
      </c>
      <c r="C52" s="31">
        <f t="shared" ref="C52:D52" si="13">SUM(C50:C51)</f>
        <v>69584852</v>
      </c>
      <c r="D52" s="31">
        <f t="shared" si="13"/>
        <v>74021658</v>
      </c>
      <c r="E52" s="186">
        <f t="shared" si="11"/>
        <v>106.37610898417948</v>
      </c>
      <c r="F52" s="176" t="s">
        <v>207</v>
      </c>
      <c r="G52" s="31">
        <f>SUM(G50:G51)</f>
        <v>72494000</v>
      </c>
      <c r="H52" s="31">
        <f t="shared" ref="H52:I52" si="14">SUM(H50:H51)</f>
        <v>104038487</v>
      </c>
      <c r="I52" s="31">
        <f t="shared" si="14"/>
        <v>79826752</v>
      </c>
      <c r="J52" s="114">
        <f t="shared" si="12"/>
        <v>76.728097747134669</v>
      </c>
    </row>
    <row r="53" spans="1:10" s="32" customFormat="1" ht="23.95" customHeight="1" x14ac:dyDescent="0.3">
      <c r="A53" s="175" t="s">
        <v>357</v>
      </c>
      <c r="B53" s="31"/>
      <c r="C53" s="31"/>
      <c r="D53" s="31">
        <f>D52-I52</f>
        <v>-5805094</v>
      </c>
      <c r="E53" s="185"/>
      <c r="F53" s="176" t="s">
        <v>358</v>
      </c>
      <c r="G53" s="31">
        <f>B52-G52</f>
        <v>-32512000</v>
      </c>
      <c r="H53" s="31">
        <f>C52-H52</f>
        <v>-34453635</v>
      </c>
      <c r="I53" s="31"/>
      <c r="J53" s="113"/>
    </row>
    <row r="54" spans="1:10" s="32" customFormat="1" ht="34.5" customHeight="1" x14ac:dyDescent="0.3">
      <c r="A54" s="175" t="s">
        <v>359</v>
      </c>
      <c r="B54" s="31">
        <f>SUM(B55:B56)</f>
        <v>33500000</v>
      </c>
      <c r="C54" s="31">
        <f t="shared" ref="C54:D54" si="15">SUM(C55:C56)</f>
        <v>34311569</v>
      </c>
      <c r="D54" s="31">
        <f t="shared" si="15"/>
        <v>34311569</v>
      </c>
      <c r="E54" s="186">
        <f t="shared" si="11"/>
        <v>100</v>
      </c>
      <c r="F54" s="176" t="s">
        <v>360</v>
      </c>
      <c r="G54" s="31">
        <f>SUM(G55:G56)</f>
        <v>1318000</v>
      </c>
      <c r="H54" s="31">
        <f t="shared" ref="H54:I54" si="16">SUM(H55:H56)</f>
        <v>2173813</v>
      </c>
      <c r="I54" s="31">
        <f t="shared" si="16"/>
        <v>52173813</v>
      </c>
      <c r="J54" s="114">
        <f t="shared" si="12"/>
        <v>2400.1058508712572</v>
      </c>
    </row>
    <row r="55" spans="1:10" ht="31.05" x14ac:dyDescent="0.3">
      <c r="A55" s="172" t="s">
        <v>335</v>
      </c>
      <c r="B55" s="28">
        <f>B16</f>
        <v>33500000</v>
      </c>
      <c r="C55" s="28">
        <f>C16</f>
        <v>34311569</v>
      </c>
      <c r="D55" s="28">
        <f>D16</f>
        <v>34311569</v>
      </c>
      <c r="E55" s="185">
        <f t="shared" si="11"/>
        <v>100</v>
      </c>
      <c r="F55" s="170" t="s">
        <v>361</v>
      </c>
      <c r="G55" s="28">
        <f>G16</f>
        <v>1318000</v>
      </c>
      <c r="H55" s="28">
        <f>H16</f>
        <v>2173813</v>
      </c>
      <c r="I55" s="28">
        <f>I16</f>
        <v>52173813</v>
      </c>
      <c r="J55" s="113">
        <f t="shared" si="12"/>
        <v>2400.1058508712572</v>
      </c>
    </row>
    <row r="56" spans="1:10" ht="28.55" customHeight="1" x14ac:dyDescent="0.3">
      <c r="A56" s="172" t="s">
        <v>346</v>
      </c>
      <c r="B56" s="28">
        <f>B39</f>
        <v>0</v>
      </c>
      <c r="C56" s="28"/>
      <c r="D56" s="28"/>
      <c r="E56" s="185"/>
      <c r="F56" s="170" t="s">
        <v>362</v>
      </c>
      <c r="G56" s="28"/>
      <c r="H56" s="28"/>
      <c r="I56" s="28"/>
      <c r="J56" s="113"/>
    </row>
    <row r="57" spans="1:10" s="32" customFormat="1" ht="31.75" customHeight="1" x14ac:dyDescent="0.3">
      <c r="A57" s="175" t="s">
        <v>363</v>
      </c>
      <c r="B57" s="31">
        <f>SUM(B58:B59)</f>
        <v>330000</v>
      </c>
      <c r="C57" s="31">
        <f t="shared" ref="C57:D57" si="17">SUM(C58:C59)</f>
        <v>2315879</v>
      </c>
      <c r="D57" s="31">
        <f t="shared" si="17"/>
        <v>52315879</v>
      </c>
      <c r="E57" s="186">
        <f t="shared" si="11"/>
        <v>2259.0074438258648</v>
      </c>
      <c r="F57" s="176"/>
      <c r="G57" s="176"/>
      <c r="H57" s="176"/>
      <c r="I57" s="176"/>
      <c r="J57" s="113"/>
    </row>
    <row r="58" spans="1:10" ht="29.25" customHeight="1" x14ac:dyDescent="0.3">
      <c r="A58" s="172" t="s">
        <v>337</v>
      </c>
      <c r="B58" s="28">
        <f>B18</f>
        <v>330000</v>
      </c>
      <c r="C58" s="28">
        <f>C18</f>
        <v>2315879</v>
      </c>
      <c r="D58" s="28">
        <f>D18</f>
        <v>52315879</v>
      </c>
      <c r="E58" s="185">
        <f t="shared" si="11"/>
        <v>2259.0074438258648</v>
      </c>
      <c r="F58" s="170"/>
      <c r="G58" s="28"/>
      <c r="H58" s="28"/>
      <c r="I58" s="28"/>
      <c r="J58" s="113"/>
    </row>
    <row r="59" spans="1:10" ht="29.25" customHeight="1" x14ac:dyDescent="0.3">
      <c r="A59" s="172" t="s">
        <v>348</v>
      </c>
      <c r="B59" s="28">
        <f>B42</f>
        <v>0</v>
      </c>
      <c r="C59" s="28">
        <f>C42</f>
        <v>0</v>
      </c>
      <c r="D59" s="28">
        <f>D42</f>
        <v>0</v>
      </c>
      <c r="E59" s="185"/>
      <c r="F59" s="176"/>
      <c r="G59" s="31"/>
      <c r="H59" s="31"/>
      <c r="I59" s="31"/>
      <c r="J59" s="113"/>
    </row>
    <row r="60" spans="1:10" s="32" customFormat="1" ht="27" customHeight="1" thickBot="1" x14ac:dyDescent="0.35">
      <c r="A60" s="180" t="s">
        <v>274</v>
      </c>
      <c r="B60" s="181">
        <f>B52+B54+B57</f>
        <v>73812000</v>
      </c>
      <c r="C60" s="181">
        <f t="shared" ref="C60:D60" si="18">C52+C54+C57</f>
        <v>106212300</v>
      </c>
      <c r="D60" s="181">
        <f t="shared" si="18"/>
        <v>160649106</v>
      </c>
      <c r="E60" s="187">
        <f t="shared" si="11"/>
        <v>151.25282665002075</v>
      </c>
      <c r="F60" s="182" t="s">
        <v>364</v>
      </c>
      <c r="G60" s="181">
        <f>G52+G54</f>
        <v>73812000</v>
      </c>
      <c r="H60" s="181">
        <f t="shared" ref="H60:I60" si="19">H52+H54</f>
        <v>106212300</v>
      </c>
      <c r="I60" s="181">
        <f t="shared" si="19"/>
        <v>132000565</v>
      </c>
      <c r="J60" s="114">
        <f t="shared" si="12"/>
        <v>124.27992332338155</v>
      </c>
    </row>
    <row r="61" spans="1:10" x14ac:dyDescent="0.3">
      <c r="A61" s="165" t="s">
        <v>401</v>
      </c>
      <c r="D61" s="23">
        <f>D60-I60</f>
        <v>28648541</v>
      </c>
    </row>
  </sheetData>
  <mergeCells count="4">
    <mergeCell ref="A2:J2"/>
    <mergeCell ref="A26:J26"/>
    <mergeCell ref="A47:J47"/>
    <mergeCell ref="A1:J1"/>
  </mergeCells>
  <printOptions horizontalCentered="1"/>
  <pageMargins left="0.31496062992125984" right="0.31496062992125984" top="0.85938461538461541" bottom="0.15748031496062992" header="0.31496062992125984" footer="0.31496062992125984"/>
  <pageSetup paperSize="9" scale="84" orientation="landscape" r:id="rId1"/>
  <headerFooter>
    <oddHeader>&amp;L&amp;"Times New Roman,Normál"&amp;12Balatonszőlős Község 
Önkormányzata &amp;C&amp;"Times New Roman,Félkövér"&amp;12 9. melléklet
az önkormányzat 2017. évi költségvetési gazdálkodási beszámolójáról szóló
6/2018. (V. 18.) önkormányzati rendeletéhez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5</vt:i4>
      </vt:variant>
    </vt:vector>
  </HeadingPairs>
  <TitlesOfParts>
    <vt:vector size="28" baseType="lpstr">
      <vt:lpstr>1.sz.tábla</vt:lpstr>
      <vt:lpstr>2.sz.tábla</vt:lpstr>
      <vt:lpstr>3.sz.tábla</vt:lpstr>
      <vt:lpstr>4.sz.tábla</vt:lpstr>
      <vt:lpstr>5.sz.tábla</vt:lpstr>
      <vt:lpstr>6.sz.tábla</vt:lpstr>
      <vt:lpstr>7.sz.tábla</vt:lpstr>
      <vt:lpstr>8.sz.tábla</vt:lpstr>
      <vt:lpstr>9.sz.tábla</vt:lpstr>
      <vt:lpstr>10.sz.tábla</vt:lpstr>
      <vt:lpstr>11.sz.tábla</vt:lpstr>
      <vt:lpstr>12.sz.tábla</vt:lpstr>
      <vt:lpstr>13.sz.tábla</vt:lpstr>
      <vt:lpstr>14.sz.tábla</vt:lpstr>
      <vt:lpstr>15.sz.tábla</vt:lpstr>
      <vt:lpstr>15.a.sz.tábla</vt:lpstr>
      <vt:lpstr>15.b.sz.tábla</vt:lpstr>
      <vt:lpstr>16.tábla</vt:lpstr>
      <vt:lpstr>17.tábla</vt:lpstr>
      <vt:lpstr>18.sz.tábla</vt:lpstr>
      <vt:lpstr>19.sz.tábla</vt:lpstr>
      <vt:lpstr>20. tábla</vt:lpstr>
      <vt:lpstr>21.sz.tábla</vt:lpstr>
      <vt:lpstr>'13.sz.tábla'!Nyomtatási_terület</vt:lpstr>
      <vt:lpstr>'15.a.sz.tábla'!Nyomtatási_terület</vt:lpstr>
      <vt:lpstr>'18.sz.tábla'!Nyomtatási_terület</vt:lpstr>
      <vt:lpstr>'4.sz.tábla'!Nyomtatási_terület</vt:lpstr>
      <vt:lpstr>'5.sz.tábla'!Nyomtatási_terület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Zsuzsa</dc:creator>
  <cp:lastModifiedBy>Iroda-1111</cp:lastModifiedBy>
  <cp:lastPrinted>2017-05-16T09:24:39Z</cp:lastPrinted>
  <dcterms:created xsi:type="dcterms:W3CDTF">2017-05-08T05:52:30Z</dcterms:created>
  <dcterms:modified xsi:type="dcterms:W3CDTF">2018-05-29T11:29:38Z</dcterms:modified>
</cp:coreProperties>
</file>